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80" windowWidth="12120" windowHeight="9060" activeTab="4"/>
  </bookViews>
  <sheets>
    <sheet name="eletrica" sheetId="17" r:id="rId1"/>
    <sheet name="ORÇAMENTO" sheetId="11" r:id="rId2"/>
    <sheet name="BDI" sheetId="14" r:id="rId3"/>
    <sheet name="CRONOGRAMA" sheetId="8" r:id="rId4"/>
    <sheet name="M CALCULO" sheetId="15" r:id="rId5"/>
  </sheets>
  <externalReferences>
    <externalReference r:id="rId6"/>
  </externalReferences>
  <definedNames>
    <definedName name="_ESC1">[1]Calculo!$E$46</definedName>
    <definedName name="AG">#REF!</definedName>
    <definedName name="AGREG">[1]Calculo!$K$46</definedName>
    <definedName name="AREA">#REF!</definedName>
    <definedName name="_xlnm.Print_Area" localSheetId="2">BDI!$A$1:$C$19</definedName>
    <definedName name="_xlnm.Print_Area" localSheetId="3">CRONOGRAMA!$A$1:$G$20</definedName>
    <definedName name="_xlnm.Print_Area" localSheetId="0">eletrica!$A$1:$N$23</definedName>
    <definedName name="_xlnm.Print_Area" localSheetId="1">ORÇAMENTO!$A$1:$I$106</definedName>
    <definedName name="BDI">#REF!</definedName>
    <definedName name="ESCJAZ">[1]Calculo!$H$46</definedName>
    <definedName name="ESTAB">[1]Calculo!$I$46</definedName>
    <definedName name="IMPRIM">[1]Calculo!$J$46</definedName>
    <definedName name="LIMPJAZ">[1]Calculo!$F$46</definedName>
    <definedName name="P.1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2">#REF!</definedName>
    <definedName name="P.3">#REF!</definedName>
    <definedName name="P.4">#REF!</definedName>
    <definedName name="P.5">#REF!</definedName>
    <definedName name="P.6">#REF!</definedName>
    <definedName name="P.7">#REF!</definedName>
    <definedName name="P.8">#REF!</definedName>
    <definedName name="P.9">#REF!</definedName>
    <definedName name="PP1.1">#REF!</definedName>
    <definedName name="PP1.10">#REF!</definedName>
    <definedName name="PP1.11">#REF!</definedName>
    <definedName name="PP1.12">#REF!</definedName>
    <definedName name="PP1.13">#REF!</definedName>
    <definedName name="PP1.14">#REF!</definedName>
    <definedName name="PP1.15">#REF!</definedName>
    <definedName name="PP1.2">#REF!</definedName>
    <definedName name="PP1.3">#REF!</definedName>
    <definedName name="PP1.4">#REF!</definedName>
    <definedName name="PP1.5">#REF!</definedName>
    <definedName name="PP1.6">#REF!</definedName>
    <definedName name="PP1.7">#REF!</definedName>
    <definedName name="PP1.8">#REF!</definedName>
    <definedName name="PP1.9">#REF!</definedName>
    <definedName name="T.1">#REF!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_xlnm.Print_Titles" localSheetId="1">ORÇAMENTO!$3:$9</definedName>
    <definedName name="TOT.P">#REF!</definedName>
    <definedName name="TOT1.P">#REF!</definedName>
    <definedName name="Total1.1">#REF!</definedName>
    <definedName name="Total1.10">#REF!</definedName>
    <definedName name="Total1.11">#REF!</definedName>
    <definedName name="Total1.12">#REF!</definedName>
    <definedName name="Total1.2">#REF!</definedName>
    <definedName name="Total1.3">#REF!</definedName>
    <definedName name="Total1.4">#REF!</definedName>
    <definedName name="Total1.5">#REF!</definedName>
    <definedName name="Total1.6">#REF!</definedName>
    <definedName name="Total1.7">#REF!</definedName>
    <definedName name="Total1.8">#REF!</definedName>
    <definedName name="Total1.9">#REF!</definedName>
    <definedName name="Total2.1">#REF!</definedName>
    <definedName name="Total2.10">#REF!</definedName>
    <definedName name="Total2.11">#REF!</definedName>
    <definedName name="Total2.12">#REF!</definedName>
    <definedName name="Total2.13">#REF!</definedName>
    <definedName name="Total2.14">#REF!</definedName>
    <definedName name="Total2.15">#REF!</definedName>
    <definedName name="Total2.16">#REF!</definedName>
    <definedName name="Total2.17">#REF!</definedName>
    <definedName name="Total2.18">#REF!</definedName>
    <definedName name="Total2.2">#REF!</definedName>
    <definedName name="Total2.3">#REF!</definedName>
    <definedName name="Total2.4">#REF!</definedName>
    <definedName name="Total2.5">#REF!</definedName>
    <definedName name="Total2.6">#REF!</definedName>
    <definedName name="Total2.7">#REF!</definedName>
    <definedName name="Total2.8">#REF!</definedName>
    <definedName name="Total2.9">#REF!</definedName>
    <definedName name="Total3.1">#REF!</definedName>
    <definedName name="Total3.2">#REF!</definedName>
    <definedName name="Total3.3">#REF!</definedName>
    <definedName name="Total3.4">#REF!</definedName>
    <definedName name="Totalb1.1">#REF!</definedName>
    <definedName name="Totalb1.2">#REF!</definedName>
    <definedName name="Totalb1.3">#REF!</definedName>
    <definedName name="Totalb1.4">#REF!</definedName>
    <definedName name="Totalb1.5">#REF!</definedName>
    <definedName name="Totalb1.6">#REF!</definedName>
    <definedName name="Totalb2.1">#REF!</definedName>
    <definedName name="Totalb2.2">#REF!</definedName>
    <definedName name="Totalb2.3">#REF!</definedName>
    <definedName name="Totalb2.4">#REF!</definedName>
    <definedName name="Totalb2.5">#REF!</definedName>
    <definedName name="Totalb2.6">#REF!</definedName>
    <definedName name="Totalb2.7">#REF!</definedName>
    <definedName name="Totalc1.1">#REF!</definedName>
    <definedName name="Totalc1.2">#REF!</definedName>
    <definedName name="Totalc2.1">#REF!</definedName>
    <definedName name="Totald1.0">#REF!</definedName>
    <definedName name="Totald2.1">#REF!</definedName>
    <definedName name="Totale1.0">#REF!</definedName>
    <definedName name="Totale2.0">#REF!</definedName>
    <definedName name="Totalgeral1">#REF!</definedName>
    <definedName name="Totalgeral1a12">#REF!</definedName>
    <definedName name="Totalgeral2">#REF!</definedName>
    <definedName name="Totalgeral3">#REF!</definedName>
    <definedName name="TotalgeralA">#REF!</definedName>
    <definedName name="TotalgeralB">#REF!</definedName>
    <definedName name="Totalgeralb1">#REF!</definedName>
    <definedName name="Totalgeralb2">#REF!</definedName>
    <definedName name="TotalgeralC">#REF!</definedName>
    <definedName name="Totalgeralc1">#REF!</definedName>
    <definedName name="Totalgeralc2">#REF!</definedName>
    <definedName name="TotalgeralD">#REF!</definedName>
    <definedName name="Totalgerald1">#REF!</definedName>
    <definedName name="Totalgerald2">#REF!</definedName>
    <definedName name="TotalgeralE">#REF!</definedName>
    <definedName name="Totalgerale1">#REF!</definedName>
    <definedName name="Totalgerale2">#REF!</definedName>
    <definedName name="TT.1">#REF!</definedName>
    <definedName name="TT.10">#REF!</definedName>
    <definedName name="TT.11">#REF!</definedName>
    <definedName name="TT.12">#REF!</definedName>
    <definedName name="TT.13">#REF!</definedName>
    <definedName name="TT.14">#REF!</definedName>
    <definedName name="TT.15">#REF!</definedName>
    <definedName name="TT.2">#REF!</definedName>
    <definedName name="TT.3">#REF!</definedName>
    <definedName name="TT.4">#REF!</definedName>
    <definedName name="TT.5">#REF!</definedName>
    <definedName name="TT.6">#REF!</definedName>
    <definedName name="TT.7">#REF!</definedName>
    <definedName name="TT.8">#REF!</definedName>
    <definedName name="TT.9">#REF!</definedName>
  </definedNames>
  <calcPr calcId="145621" calcMode="manual"/>
</workbook>
</file>

<file path=xl/calcChain.xml><?xml version="1.0" encoding="utf-8"?>
<calcChain xmlns="http://schemas.openxmlformats.org/spreadsheetml/2006/main">
  <c r="G11" i="8" l="1"/>
  <c r="C14" i="8"/>
  <c r="F11" i="8"/>
  <c r="F14" i="8" s="1"/>
  <c r="D11" i="8"/>
  <c r="D14" i="8" s="1"/>
  <c r="L8" i="17" l="1"/>
  <c r="H8" i="17"/>
  <c r="J16" i="17"/>
  <c r="I16" i="17"/>
  <c r="H16" i="17"/>
  <c r="L10" i="17"/>
  <c r="L9" i="17"/>
  <c r="L11" i="17"/>
  <c r="L6" i="17"/>
  <c r="L5" i="17"/>
  <c r="L4" i="17"/>
  <c r="F16" i="17"/>
  <c r="J11" i="17"/>
  <c r="F10" i="17"/>
  <c r="I10" i="17" s="1"/>
  <c r="F11" i="17"/>
  <c r="F9" i="17"/>
  <c r="H9" i="17" s="1"/>
  <c r="F8" i="17"/>
  <c r="F6" i="17"/>
  <c r="H6" i="17" s="1"/>
  <c r="F7" i="17"/>
  <c r="H7" i="17" s="1"/>
  <c r="F5" i="17"/>
  <c r="F4" i="17"/>
  <c r="H4" i="17" s="1"/>
  <c r="L15" i="17"/>
  <c r="L14" i="17"/>
  <c r="L13" i="17"/>
  <c r="L12" i="17"/>
  <c r="L7" i="17"/>
  <c r="H5" i="17" l="1"/>
  <c r="F17" i="17"/>
  <c r="E85" i="11" l="1"/>
  <c r="I87" i="11"/>
  <c r="I86" i="11"/>
  <c r="E9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58" i="11"/>
  <c r="I59" i="11"/>
  <c r="I60" i="11"/>
  <c r="I61" i="11"/>
  <c r="I62" i="11"/>
  <c r="I63" i="11"/>
  <c r="I64" i="11"/>
  <c r="I65" i="11"/>
  <c r="I66" i="11"/>
  <c r="I67" i="11"/>
  <c r="I68" i="11"/>
  <c r="I69" i="11"/>
  <c r="I70" i="11"/>
  <c r="I71" i="11"/>
  <c r="I72" i="11"/>
  <c r="I73" i="11"/>
  <c r="I74" i="11"/>
  <c r="I75" i="11"/>
  <c r="I76" i="11"/>
  <c r="I77" i="11"/>
  <c r="I78" i="11"/>
  <c r="I79" i="11"/>
  <c r="H126" i="15"/>
  <c r="H125" i="15"/>
  <c r="H127" i="15" s="1"/>
  <c r="E36" i="11" s="1"/>
  <c r="I36" i="11" s="1"/>
  <c r="H119" i="15"/>
  <c r="H118" i="15"/>
  <c r="H117" i="15"/>
  <c r="H120" i="15" s="1"/>
  <c r="A124" i="15"/>
  <c r="A116" i="15"/>
  <c r="H113" i="15"/>
  <c r="H114" i="15"/>
  <c r="H112" i="15"/>
  <c r="F108" i="15"/>
  <c r="E33" i="11" s="1"/>
  <c r="H103" i="15"/>
  <c r="H104" i="15"/>
  <c r="H105" i="15"/>
  <c r="H102" i="15"/>
  <c r="H106" i="15" l="1"/>
  <c r="E32" i="11" s="1"/>
  <c r="H115" i="15"/>
  <c r="E34" i="11" s="1"/>
  <c r="E35" i="11" s="1"/>
  <c r="I35" i="11" s="1"/>
  <c r="I40" i="11"/>
  <c r="E98" i="15"/>
  <c r="E28" i="11" s="1"/>
  <c r="I28" i="11" s="1"/>
  <c r="D98" i="15"/>
  <c r="A97" i="15"/>
  <c r="I29" i="11"/>
  <c r="B90" i="15"/>
  <c r="B89" i="15" s="1"/>
  <c r="E86" i="15"/>
  <c r="D86" i="15"/>
  <c r="F86" i="15" s="1"/>
  <c r="B82" i="15"/>
  <c r="B81" i="15" s="1"/>
  <c r="E78" i="15"/>
  <c r="D78" i="15"/>
  <c r="A76" i="15"/>
  <c r="E69" i="15"/>
  <c r="D69" i="15"/>
  <c r="F69" i="15" s="1"/>
  <c r="E24" i="11" s="1"/>
  <c r="D64" i="15"/>
  <c r="B62" i="15"/>
  <c r="B61" i="15"/>
  <c r="B60" i="15"/>
  <c r="D60" i="15" s="1"/>
  <c r="B63" i="15" s="1"/>
  <c r="D59" i="15"/>
  <c r="B57" i="15"/>
  <c r="B55" i="15"/>
  <c r="D55" i="15" s="1"/>
  <c r="B56" i="15"/>
  <c r="D54" i="15"/>
  <c r="B52" i="15"/>
  <c r="D51" i="15"/>
  <c r="A43" i="15"/>
  <c r="B150" i="15"/>
  <c r="E96" i="11" s="1"/>
  <c r="A147" i="15"/>
  <c r="A148" i="15"/>
  <c r="A149" i="15"/>
  <c r="A146" i="15"/>
  <c r="D154" i="15"/>
  <c r="D155" i="15"/>
  <c r="D156" i="15"/>
  <c r="D153" i="15"/>
  <c r="A152" i="15"/>
  <c r="A145" i="15"/>
  <c r="A144" i="15"/>
  <c r="A140" i="15"/>
  <c r="A137" i="15"/>
  <c r="A133" i="15"/>
  <c r="A130" i="15"/>
  <c r="A129" i="15"/>
  <c r="A111" i="15"/>
  <c r="A107" i="15"/>
  <c r="A101" i="15"/>
  <c r="A93" i="15"/>
  <c r="A84" i="15"/>
  <c r="A72" i="15"/>
  <c r="A67" i="15"/>
  <c r="A50" i="15"/>
  <c r="A46" i="15"/>
  <c r="A100" i="15"/>
  <c r="A2" i="15"/>
  <c r="A14" i="15"/>
  <c r="A42" i="15"/>
  <c r="B37" i="15"/>
  <c r="B36" i="15"/>
  <c r="B35" i="15"/>
  <c r="C33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18" i="15"/>
  <c r="E39" i="11"/>
  <c r="I39" i="11" s="1"/>
  <c r="B11" i="15"/>
  <c r="E15" i="11" s="1"/>
  <c r="B8" i="15"/>
  <c r="B7" i="15" s="1"/>
  <c r="B9" i="15" s="1"/>
  <c r="E14" i="11" s="1"/>
  <c r="A15" i="15"/>
  <c r="A11" i="15"/>
  <c r="A3" i="15"/>
  <c r="I41" i="11" l="1"/>
  <c r="B53" i="15"/>
  <c r="D157" i="15"/>
  <c r="E97" i="11" s="1"/>
  <c r="B38" i="15"/>
  <c r="B58" i="15"/>
  <c r="F78" i="15"/>
  <c r="B83" i="15" s="1"/>
  <c r="E26" i="11" s="1"/>
  <c r="I26" i="11" s="1"/>
  <c r="B91" i="15"/>
  <c r="E27" i="11" s="1"/>
  <c r="C31" i="15"/>
  <c r="B65" i="15" l="1"/>
  <c r="B74" i="15"/>
  <c r="E25" i="11" s="1"/>
  <c r="E23" i="11"/>
  <c r="B40" i="15"/>
  <c r="B44" i="15" s="1"/>
  <c r="E21" i="11" s="1"/>
  <c r="I33" i="11"/>
  <c r="E18" i="11" l="1"/>
  <c r="I21" i="11" s="1"/>
  <c r="B47" i="15"/>
  <c r="E22" i="11" s="1"/>
  <c r="C12" i="14"/>
  <c r="C17" i="14" s="1"/>
  <c r="I83" i="11" l="1"/>
  <c r="I84" i="11"/>
  <c r="I85" i="11"/>
  <c r="I88" i="11"/>
  <c r="I89" i="11"/>
  <c r="I90" i="11"/>
  <c r="I91" i="11"/>
  <c r="I92" i="11"/>
  <c r="I93" i="11"/>
  <c r="I96" i="11"/>
  <c r="I97" i="11"/>
  <c r="I98" i="11" l="1"/>
  <c r="I82" i="11"/>
  <c r="I94" i="11" s="1"/>
  <c r="I43" i="11" l="1"/>
  <c r="I80" i="11" s="1"/>
  <c r="I32" i="11"/>
  <c r="I34" i="11"/>
  <c r="I37" i="11" l="1"/>
  <c r="I22" i="11"/>
  <c r="I25" i="11"/>
  <c r="I18" i="11"/>
  <c r="I19" i="11" s="1"/>
  <c r="I15" i="11"/>
  <c r="I14" i="11"/>
  <c r="I16" i="11" l="1"/>
  <c r="I27" i="11"/>
  <c r="I24" i="11"/>
  <c r="I23" i="11"/>
  <c r="I30" i="11" l="1"/>
  <c r="I99" i="11" s="1"/>
  <c r="I100" i="11" s="1"/>
  <c r="I11" i="11"/>
  <c r="I12" i="11" s="1"/>
  <c r="A4" i="8" l="1"/>
  <c r="A3" i="8"/>
  <c r="A2" i="8"/>
  <c r="G12" i="8" l="1"/>
</calcChain>
</file>

<file path=xl/sharedStrings.xml><?xml version="1.0" encoding="utf-8"?>
<sst xmlns="http://schemas.openxmlformats.org/spreadsheetml/2006/main" count="736" uniqueCount="472">
  <si>
    <t>SUB-TOTAL</t>
  </si>
  <si>
    <t>1.1</t>
  </si>
  <si>
    <t>ITEM</t>
  </si>
  <si>
    <t>DESCRIÇÃO</t>
  </si>
  <si>
    <t>ETAPAS</t>
  </si>
  <si>
    <t>Execução</t>
  </si>
  <si>
    <t>R$ Serviço</t>
  </si>
  <si>
    <t>1.0</t>
  </si>
  <si>
    <t>PERCENTUAL DAS PARCELAS</t>
  </si>
  <si>
    <t>0 a 30 dias</t>
  </si>
  <si>
    <t>SERVIÇO</t>
  </si>
  <si>
    <t>PERCENTUAL DAS PARCELAS ACUMULADO</t>
  </si>
  <si>
    <t>TOTAL R$</t>
  </si>
  <si>
    <t>CRONOGRAMA-FISICO FINANCEIRO</t>
  </si>
  <si>
    <t>TABELA</t>
  </si>
  <si>
    <t>VALOR TOTAL</t>
  </si>
  <si>
    <t>P. MAO OBRA</t>
  </si>
  <si>
    <t>AGETOP</t>
  </si>
  <si>
    <t>2.1</t>
  </si>
  <si>
    <t>CÓDIGO</t>
  </si>
  <si>
    <t>UND.</t>
  </si>
  <si>
    <t>P.MAT</t>
  </si>
  <si>
    <t>PLANILHA ORÇAMENTÁRIA</t>
  </si>
  <si>
    <t>2.2</t>
  </si>
  <si>
    <t>0</t>
  </si>
  <si>
    <t xml:space="preserve">                                                   </t>
  </si>
  <si>
    <t>Item</t>
  </si>
  <si>
    <t>Identificação</t>
  </si>
  <si>
    <t>AC</t>
  </si>
  <si>
    <t>Administração Central</t>
  </si>
  <si>
    <t>S e G</t>
  </si>
  <si>
    <t>Seguro e Garantia</t>
  </si>
  <si>
    <t>R</t>
  </si>
  <si>
    <t>Risco</t>
  </si>
  <si>
    <t>DF</t>
  </si>
  <si>
    <t>Despesas Financeiras</t>
  </si>
  <si>
    <t>L</t>
  </si>
  <si>
    <t>Lucro</t>
  </si>
  <si>
    <t>ISS</t>
  </si>
  <si>
    <t>SERVIÇOS PRELIMINARES</t>
  </si>
  <si>
    <t xml:space="preserve"> 021301</t>
  </si>
  <si>
    <t>134,01</t>
  </si>
  <si>
    <t>1,82</t>
  </si>
  <si>
    <t>M2</t>
  </si>
  <si>
    <t>M</t>
  </si>
  <si>
    <t>3.1</t>
  </si>
  <si>
    <t>13,85</t>
  </si>
  <si>
    <t>QUANT.</t>
  </si>
  <si>
    <t>4.1</t>
  </si>
  <si>
    <t>4.2</t>
  </si>
  <si>
    <t>4.3</t>
  </si>
  <si>
    <t>4.4</t>
  </si>
  <si>
    <t>4.5</t>
  </si>
  <si>
    <t xml:space="preserve">                 TABELA 140 - CUSTOS DE OBRAS CIVIS - ABRIL/2019 - DESONERADA </t>
  </si>
  <si>
    <t>REVESTIMENTO DE PISO</t>
  </si>
  <si>
    <t>5.1</t>
  </si>
  <si>
    <t>5.2</t>
  </si>
  <si>
    <t>ALVENARIA E DIVISÓRIAS</t>
  </si>
  <si>
    <t xml:space="preserve"> 100102  </t>
  </si>
  <si>
    <t xml:space="preserve"> ALVENARIA DE TIJOLO COMUM 1/2 VEZ - ARG. (1CI : 2CH : 8ARML) </t>
  </si>
  <si>
    <t>25,85</t>
  </si>
  <si>
    <t>31,95</t>
  </si>
  <si>
    <t>6.1</t>
  </si>
  <si>
    <t>REVESTIMENTO DE PAREDE</t>
  </si>
  <si>
    <t>7.1</t>
  </si>
  <si>
    <t>7.2</t>
  </si>
  <si>
    <t xml:space="preserve"> 200101 </t>
  </si>
  <si>
    <t xml:space="preserve"> 200201</t>
  </si>
  <si>
    <t>EMBOÇO (1CI:4 ARML)</t>
  </si>
  <si>
    <t>8,86</t>
  </si>
  <si>
    <t>5,10</t>
  </si>
  <si>
    <t>2,21</t>
  </si>
  <si>
    <t>1,32</t>
  </si>
  <si>
    <t>7.3</t>
  </si>
  <si>
    <t>7.4</t>
  </si>
  <si>
    <t xml:space="preserve"> 130152</t>
  </si>
  <si>
    <t xml:space="preserve"> REBOCO (1CALH:4ARFC+100KG CI/M3) ESP.= 1CM</t>
  </si>
  <si>
    <t>13,12</t>
  </si>
  <si>
    <t>2,77</t>
  </si>
  <si>
    <t>7.5</t>
  </si>
  <si>
    <t>REVESTIMENTO COM CERÂMICA</t>
  </si>
  <si>
    <t>16,41</t>
  </si>
  <si>
    <t>25,01</t>
  </si>
  <si>
    <t>260909</t>
  </si>
  <si>
    <t xml:space="preserve"> PINTURA LATEX ACRILICA 3 DEMAOS C/SELADOR</t>
  </si>
  <si>
    <t>5,55</t>
  </si>
  <si>
    <t>4,98</t>
  </si>
  <si>
    <t>CHAPISCO COMUM</t>
  </si>
  <si>
    <t>INTERNO: CHAPISCO + EMBOÇO + VER. CERAMICA</t>
  </si>
  <si>
    <t>EXTERNO: CHAPISCO + REBOCO + PINTURA</t>
  </si>
  <si>
    <t>ESQUADRIAS</t>
  </si>
  <si>
    <t>8.1</t>
  </si>
  <si>
    <t>8.2</t>
  </si>
  <si>
    <t>8.3</t>
  </si>
  <si>
    <t>8.4</t>
  </si>
  <si>
    <t xml:space="preserve">UND </t>
  </si>
  <si>
    <t>9.1</t>
  </si>
  <si>
    <t>COBERTURA E ESTRUTURA METALICA</t>
  </si>
  <si>
    <t>150103</t>
  </si>
  <si>
    <t>ESTRUTURA METÁLICA CONVENCIONAL EM AÇO DO TIPO USI SAC-300 COM FUNDO ANTICORROSIVO</t>
  </si>
  <si>
    <t>10</t>
  </si>
  <si>
    <t>KG</t>
  </si>
  <si>
    <t>9.2</t>
  </si>
  <si>
    <t>11,36</t>
  </si>
  <si>
    <t>INSTALAÇÕES HIDROSSANITÁRIAS</t>
  </si>
  <si>
    <t xml:space="preserve">080601 </t>
  </si>
  <si>
    <t>MICTORIO DE LOUCA C/SIFAO INTEGRADO</t>
  </si>
  <si>
    <t>39,72</t>
  </si>
  <si>
    <t>152,90</t>
  </si>
  <si>
    <t>4,54</t>
  </si>
  <si>
    <t>5,68</t>
  </si>
  <si>
    <t>8,17</t>
  </si>
  <si>
    <t>REGISTRO DE PRESSAO C/CANOPLA CROMADO DIAM.1/2"</t>
  </si>
  <si>
    <t>32,84</t>
  </si>
  <si>
    <t>081003</t>
  </si>
  <si>
    <t>TUBO SOLDAVEL PVC MARROM DIAMETRO 25 mm</t>
  </si>
  <si>
    <t>081006</t>
  </si>
  <si>
    <t xml:space="preserve"> TUBO SOLDAVEL PVC MARROM DIAM. 50 mm</t>
  </si>
  <si>
    <t>80610</t>
  </si>
  <si>
    <t>80613</t>
  </si>
  <si>
    <t>80620</t>
  </si>
  <si>
    <t>80621</t>
  </si>
  <si>
    <t>80510</t>
  </si>
  <si>
    <t>80520</t>
  </si>
  <si>
    <t xml:space="preserve"> 081861</t>
  </si>
  <si>
    <t>CAIXA DAGUA POLIETILENO 1000 LTS. C/TAMPA</t>
  </si>
  <si>
    <t>81811</t>
  </si>
  <si>
    <t>81815</t>
  </si>
  <si>
    <t>81825</t>
  </si>
  <si>
    <t>81826</t>
  </si>
  <si>
    <t>81874</t>
  </si>
  <si>
    <t>81866</t>
  </si>
  <si>
    <t>82301</t>
  </si>
  <si>
    <t>82302</t>
  </si>
  <si>
    <t>82304</t>
  </si>
  <si>
    <t>ANEL DE VEDAÇÃO PARA VASO SANITÁRIO</t>
  </si>
  <si>
    <t>8,39</t>
  </si>
  <si>
    <t>3,40</t>
  </si>
  <si>
    <t>CONJUNTO DE FIXACAO P/VASO SANITARIO (PAR)</t>
  </si>
  <si>
    <t>3,45</t>
  </si>
  <si>
    <t>KIT FERR.P/MICT.LOUCA (ESPUDE,CONEXÃO ENTR.PARAFUSOS)</t>
  </si>
  <si>
    <t>55,48</t>
  </si>
  <si>
    <t>20,44</t>
  </si>
  <si>
    <t>SIFÃO METÁLICO 1 1/2" X 2" P/MICTÓRIO</t>
  </si>
  <si>
    <t>74,04</t>
  </si>
  <si>
    <t>VÁLVULA PVC DE 1" P/MICTÓRIO TIPO COCHO</t>
  </si>
  <si>
    <t>7,55</t>
  </si>
  <si>
    <t>VÁLVULA DE DESCARGA PARA MICTÓRIO DIÂMETRO 1/2" FECHAMENTO AUTOMÁTICO TEMPORIZADO</t>
  </si>
  <si>
    <t>144,09</t>
  </si>
  <si>
    <t>18,85</t>
  </si>
  <si>
    <t>6,72</t>
  </si>
  <si>
    <t>HIDROMETRO DIAM.RAMAL = 25 MM VAZAO =1,5 A 3 M3</t>
  </si>
  <si>
    <t>72,67</t>
  </si>
  <si>
    <t>KIT CAVALETE D=25MM P/HIDRÔMETRO 1,5-3,0-5,0 M3/MURETA/CAIXA</t>
  </si>
  <si>
    <t>132,12</t>
  </si>
  <si>
    <t>80,64</t>
  </si>
  <si>
    <t>CAIXA DE PASSAGEM 60 X 60 CM SEM TAMPA</t>
  </si>
  <si>
    <t>103,25</t>
  </si>
  <si>
    <t>172,52</t>
  </si>
  <si>
    <t>TAMPA EM CONCRETO ARMADO 25 MPA E=5CM PARA A CAIXA DE PASSAGEM 60X60CM</t>
  </si>
  <si>
    <t>30,18</t>
  </si>
  <si>
    <t>9,39</t>
  </si>
  <si>
    <t>SUMIDOURO COM DIÂMETRO=1,60M E PROFUNDIDADE=4,50 M</t>
  </si>
  <si>
    <t>514,20</t>
  </si>
  <si>
    <t>1361,87</t>
  </si>
  <si>
    <t>FOSSA SEPTICA 2500 LITROS COM IMPERMEABILIZAÇÃO</t>
  </si>
  <si>
    <t>1429,65</t>
  </si>
  <si>
    <t>1250,95</t>
  </si>
  <si>
    <t>TUBO SOLD.P/ESGOTO DIAM. 40 MM</t>
  </si>
  <si>
    <t>3,49</t>
  </si>
  <si>
    <t>5,45</t>
  </si>
  <si>
    <t>TUBO SOLD. P/ESGOTO DIAM. 50 MM</t>
  </si>
  <si>
    <t>6,00</t>
  </si>
  <si>
    <t>6,82</t>
  </si>
  <si>
    <t>TUBO SOLDAVEL P/ESGOTO DIAM. 100 MM</t>
  </si>
  <si>
    <t>9,22</t>
  </si>
  <si>
    <t>11,80</t>
  </si>
  <si>
    <t>INSTALAÇÕES ELÉTRICA</t>
  </si>
  <si>
    <t>70634</t>
  </si>
  <si>
    <t>72170</t>
  </si>
  <si>
    <t>71171</t>
  </si>
  <si>
    <t>71567</t>
  </si>
  <si>
    <t>71440</t>
  </si>
  <si>
    <t>72575</t>
  </si>
  <si>
    <t>70563</t>
  </si>
  <si>
    <t>70564</t>
  </si>
  <si>
    <t>71194</t>
  </si>
  <si>
    <t>70691</t>
  </si>
  <si>
    <t>271605</t>
  </si>
  <si>
    <t>CAIXA DE PASSAGEM - TAMPA EM CONCRETO ARMADO 25 MPA E=5CM</t>
  </si>
  <si>
    <t>37,27</t>
  </si>
  <si>
    <t>11,61</t>
  </si>
  <si>
    <t>QUADRO DE DISTRIBUIÇÃO DE EMBUTIR EM PVC CB 12E - 80A</t>
  </si>
  <si>
    <t>69,97</t>
  </si>
  <si>
    <t>34,06</t>
  </si>
  <si>
    <t>DISJUNTOR MONOPOLAR DE 10 A 32-A</t>
  </si>
  <si>
    <t>7,90</t>
  </si>
  <si>
    <t>7,32</t>
  </si>
  <si>
    <t>LAMPADA COMPACTA ELETRÔNICA COM REATOR INTEGRADO 15 W</t>
  </si>
  <si>
    <t>INTERRUPTOR SIMPLES (1 SECAO)</t>
  </si>
  <si>
    <t>7,50</t>
  </si>
  <si>
    <t>4,77</t>
  </si>
  <si>
    <t>TOMADA HEXAGONAL 2P + T - 20A - 250V (LINHA X OU EQUIVALENTE)</t>
  </si>
  <si>
    <t>8,50</t>
  </si>
  <si>
    <t>6,59</t>
  </si>
  <si>
    <t>CABO ISOLADO PVC 750 V. No. 2,5 MM2</t>
  </si>
  <si>
    <t>1,01</t>
  </si>
  <si>
    <t>1,25</t>
  </si>
  <si>
    <t>CABO ISOLADO PVC 750 V. No. 4 MM2</t>
  </si>
  <si>
    <t>1,72</t>
  </si>
  <si>
    <t>1,37</t>
  </si>
  <si>
    <t>ELETRODUTO PVC FLEXÍVEL - MANGUEIRA CORRUGADA LEVE - DIAM. 25MM</t>
  </si>
  <si>
    <t>1,14</t>
  </si>
  <si>
    <t>3,86</t>
  </si>
  <si>
    <t>CAIXA METALICA RET. 4" X 2" X 2"</t>
  </si>
  <si>
    <t>1,13</t>
  </si>
  <si>
    <t>SUPORTE PARA BANCADA EM FERRO "T" 1/8" X 1 1/4"</t>
  </si>
  <si>
    <t>7,57</t>
  </si>
  <si>
    <t>COMPOSIÇÃO DO BDI</t>
  </si>
  <si>
    <t>Valores (taxa)</t>
  </si>
  <si>
    <t>I</t>
  </si>
  <si>
    <t>Tributos</t>
  </si>
  <si>
    <t>PIS</t>
  </si>
  <si>
    <t>COFINS</t>
  </si>
  <si>
    <t>CPRB</t>
  </si>
  <si>
    <t>BDI:</t>
  </si>
  <si>
    <t>Fórmula Aplicada: BDI=[(1+AC+S+R+G)x(1+DF)x(1+L)/(1-I)]-1</t>
  </si>
  <si>
    <t>Calculado Conforme ACÓRDÃO N° 2622/2013 - TCU - Plenário</t>
  </si>
  <si>
    <t>DIVERSOS</t>
  </si>
  <si>
    <t xml:space="preserve">BANCADA DE GRANITO C/ESPELHO </t>
  </si>
  <si>
    <t>32,68</t>
  </si>
  <si>
    <t>218,63</t>
  </si>
  <si>
    <t>VALOR TOTAL C/ BDI (26,08%):</t>
  </si>
  <si>
    <t>68,10</t>
  </si>
  <si>
    <t>325,46</t>
  </si>
  <si>
    <t>5,06</t>
  </si>
  <si>
    <t>10,15</t>
  </si>
  <si>
    <t>2,72</t>
  </si>
  <si>
    <t>2,17</t>
  </si>
  <si>
    <t>PREFEITURA MUNICIPAL DE INACIOLANDIA - GO</t>
  </si>
  <si>
    <t>OBRA:  REFORMA DE QUIOSQUE</t>
  </si>
  <si>
    <t xml:space="preserve"> 220309  </t>
  </si>
  <si>
    <t xml:space="preserve"> PISO EM CERÂMICA PEI MAIOR OU IGUAL A 4 COM CONTRA PISO (1CI:3ARML) E ARGAMASSA COLANTE</t>
  </si>
  <si>
    <t>220310</t>
  </si>
  <si>
    <t xml:space="preserve"> RODAPÉ DE CERÂMICA COM ARGAMASSA COLANTE</t>
  </si>
  <si>
    <t>4,26</t>
  </si>
  <si>
    <t>1,67</t>
  </si>
  <si>
    <t>5.3</t>
  </si>
  <si>
    <t>6.2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</si>
  <si>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</si>
  <si>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</si>
  <si>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</si>
  <si>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</si>
  <si>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</si>
  <si>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</si>
  <si>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</si>
  <si>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</si>
  <si>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</si>
  <si>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</si>
  <si>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</si>
  <si>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7.18</t>
  </si>
  <si>
    <t>7.19</t>
  </si>
  <si>
    <t>7.24</t>
  </si>
  <si>
    <t>7.26</t>
  </si>
  <si>
    <t>7.27</t>
  </si>
  <si>
    <t>7.28</t>
  </si>
  <si>
    <t>7.29</t>
  </si>
  <si>
    <t>7.30</t>
  </si>
  <si>
    <t>7.32</t>
  </si>
  <si>
    <t>8.5</t>
  </si>
  <si>
    <t>8.6</t>
  </si>
  <si>
    <t>8.7</t>
  </si>
  <si>
    <t>8.8</t>
  </si>
  <si>
    <t>8.9</t>
  </si>
  <si>
    <t>8.10</t>
  </si>
  <si>
    <t>8.11</t>
  </si>
  <si>
    <t>8.12</t>
  </si>
  <si>
    <t xml:space="preserve"> PLACA DE OBRA PLOTADA EM CHAPA METÁLICA 26 , AFIXADA EM CAVALETES DE MADEIRA DE LEI ( VIGOTAS 6X12CM) - PADRÃO GOINFRA</t>
  </si>
  <si>
    <t>180114</t>
  </si>
  <si>
    <t>PORTA DE ABRIR ALUMÍNIO ANODIZADO EM VENEZIANA C/FERRAGENS (M.O.FAB.INC.MAT.)</t>
  </si>
  <si>
    <t>180303</t>
  </si>
  <si>
    <t>PORTA DE ENROLAR C/FERRAGENS</t>
  </si>
  <si>
    <t>94216</t>
  </si>
  <si>
    <t>SINAPI ( 12/2019)</t>
  </si>
  <si>
    <t>TELHAMENTO COM TELHA METÁLICA TERMOACÚSTICA E = 30 MM, COM ATÉ 2 ÁGUAS, INCLUSO IÇAMENTO. AF_07/2019</t>
  </si>
  <si>
    <t>165,77</t>
  </si>
  <si>
    <t>7.33</t>
  </si>
  <si>
    <t>7.34</t>
  </si>
  <si>
    <t>7.35</t>
  </si>
  <si>
    <t>80502</t>
  </si>
  <si>
    <t>VASO SANITARIO</t>
  </si>
  <si>
    <t>83,95</t>
  </si>
  <si>
    <t>42,91</t>
  </si>
  <si>
    <t>80503</t>
  </si>
  <si>
    <t>VASO SANITÁRIO PARA P.N.E. SEM ABERTURA FRONTAL</t>
  </si>
  <si>
    <t>242,52</t>
  </si>
  <si>
    <t>80517</t>
  </si>
  <si>
    <t>VÁLVULA DE DESCARGA DUPLO ACIONAMENTO COM ACABAMENTO CROMADO ANTIVANDALISMO</t>
  </si>
  <si>
    <t>174,66</t>
  </si>
  <si>
    <t>36,96</t>
  </si>
  <si>
    <t>80519</t>
  </si>
  <si>
    <t xml:space="preserve">VÁLVULA DE DESCARGA PARA P.N.E. COM ACABAMENTO CROMADO ANTIVANDALISMO </t>
  </si>
  <si>
    <t>353,91</t>
  </si>
  <si>
    <t xml:space="preserve">080543 </t>
  </si>
  <si>
    <t xml:space="preserve">LAVATÓRIO DE CANTO SEM COLUNA </t>
  </si>
  <si>
    <t>68,26</t>
  </si>
  <si>
    <t>37,23</t>
  </si>
  <si>
    <t>080590</t>
  </si>
  <si>
    <t xml:space="preserve">CUBA DE LOUCA DE EMBUTIR OVAL MÉDIA </t>
  </si>
  <si>
    <t>40,07</t>
  </si>
  <si>
    <t>8,85</t>
  </si>
  <si>
    <t>80550</t>
  </si>
  <si>
    <t>FIXACAO P/LAVATORIO (PAR)</t>
  </si>
  <si>
    <t>2,59</t>
  </si>
  <si>
    <t>80555</t>
  </si>
  <si>
    <t>LIGAÇÃO FLEXÍVEL METÁLICA DIAM.1/2"(ENGATE)</t>
  </si>
  <si>
    <t>15,87</t>
  </si>
  <si>
    <t>080560</t>
  </si>
  <si>
    <t>SIFAO P/LAVATORIO METALICO DIAM.1"X1.1/2"</t>
  </si>
  <si>
    <t>81,37</t>
  </si>
  <si>
    <t>080572</t>
  </si>
  <si>
    <t>080573</t>
  </si>
  <si>
    <t>TORNEIRA DE MESA COM FECHAMENTO AUTOMÁTICO TEMPORIZADO PARA LAVATÓRIO
DIÂMETRO DE 1/2"</t>
  </si>
  <si>
    <t>TORNEIRA DE MESA PARA P.N.E. COM FECHAMENTO AUTOMÁTICO TEMPORIZADO PARA
LAVATÓRIO DIÂMETRO DE 1/2"</t>
  </si>
  <si>
    <t>116,61</t>
  </si>
  <si>
    <t>264,56</t>
  </si>
  <si>
    <t xml:space="preserve"> 080945 </t>
  </si>
  <si>
    <t>4.6</t>
  </si>
  <si>
    <t>261602</t>
  </si>
  <si>
    <t>4,95</t>
  </si>
  <si>
    <t>9,12</t>
  </si>
  <si>
    <t>MEMORIA DE CALCULO</t>
  </si>
  <si>
    <t>CENTRO DE MONITORAMENTO</t>
  </si>
  <si>
    <t>CAFÉ</t>
  </si>
  <si>
    <t>SANITÁRIO MASCULINO</t>
  </si>
  <si>
    <t>SANITÁRIO FEMINIMO</t>
  </si>
  <si>
    <t>ok</t>
  </si>
  <si>
    <t>m2</t>
  </si>
  <si>
    <t>comprimento</t>
  </si>
  <si>
    <t>altura</t>
  </si>
  <si>
    <t>área</t>
  </si>
  <si>
    <t>Paredes a serem construidas</t>
  </si>
  <si>
    <t>Apenas no pavimento superior.</t>
  </si>
  <si>
    <t>vãos da parte superior:</t>
  </si>
  <si>
    <t>DATA: MARÇO/2020</t>
  </si>
  <si>
    <t>PREFEITURA MUNICIPAL DE INACIOLÂNDIA-GO</t>
  </si>
  <si>
    <t>LOCAL: INACIOLÂNDIA -GO</t>
  </si>
  <si>
    <t>Balcão</t>
  </si>
  <si>
    <t>Sanitário Feminino</t>
  </si>
  <si>
    <t>Sanitário Masculino</t>
  </si>
  <si>
    <t>Cozinha</t>
  </si>
  <si>
    <t>dimensões</t>
  </si>
  <si>
    <t>àrea de alvenaria x2</t>
  </si>
  <si>
    <t>4.7</t>
  </si>
  <si>
    <t>4.8</t>
  </si>
  <si>
    <t>4.9</t>
  </si>
  <si>
    <t>120105</t>
  </si>
  <si>
    <t>IMPERMEABILIZAÇÃO DE ALICERCE / "PÉ" DE PAREDE / PEITORIL E ALVENARIA DE UM MODO GERAL COM CIMENTO CRISTALIZANTE SEMI FLEXÍVEL - 2 DEMÃOS ( ESPECÍFICO PARA OBRAS DE REFORMA)</t>
  </si>
  <si>
    <t>6,46</t>
  </si>
  <si>
    <t>2,41</t>
  </si>
  <si>
    <t>área de alvenaria a ser construida x 2 lados.</t>
  </si>
  <si>
    <t>café</t>
  </si>
  <si>
    <t>vãos do café:</t>
  </si>
  <si>
    <t>sanitário feminino</t>
  </si>
  <si>
    <t>vãos do sanitário feminino:</t>
  </si>
  <si>
    <t>sanitário masculino:</t>
  </si>
  <si>
    <t>vãos</t>
  </si>
  <si>
    <t xml:space="preserve">parede balcão </t>
  </si>
  <si>
    <t>TOTAL:</t>
  </si>
  <si>
    <t>Mesma área de emboço.</t>
  </si>
  <si>
    <t>Parede superior - videomonitoramento</t>
  </si>
  <si>
    <t>perimetro</t>
  </si>
  <si>
    <t>área de reboco</t>
  </si>
  <si>
    <t xml:space="preserve">261300 </t>
  </si>
  <si>
    <t>EMASSAMENTO COM MASSA PVA DUAS DEMAOS</t>
  </si>
  <si>
    <t>1,81</t>
  </si>
  <si>
    <t>5,94</t>
  </si>
  <si>
    <t>TETO - CAFÉ</t>
  </si>
  <si>
    <t>TETO - SANITARIO FEMININO</t>
  </si>
  <si>
    <t>260601</t>
  </si>
  <si>
    <t>PINTURA TEXTURIZADA C/SELADOR ACRILICO</t>
  </si>
  <si>
    <t>4,57</t>
  </si>
  <si>
    <t>4,44</t>
  </si>
  <si>
    <t>ÁREA DE PINTURA TOTAL</t>
  </si>
  <si>
    <t>OK</t>
  </si>
  <si>
    <t>PINT.ESMALTE/ESQUAD.FERRO C/FUNDO ANTICOR. pintura esmalte 
(cobertura, escada, e afins).</t>
  </si>
  <si>
    <t>5.4</t>
  </si>
  <si>
    <t xml:space="preserve">Dimensões: </t>
  </si>
  <si>
    <t>x</t>
  </si>
  <si>
    <t xml:space="preserve">180115 </t>
  </si>
  <si>
    <t>ESQUADRIA ALUMÍNIO ANODIZADO MÁXIMO AR C/FERRAGENS (M.O.FAB.INC.MAT.)</t>
  </si>
  <si>
    <t>P1</t>
  </si>
  <si>
    <t>P2</t>
  </si>
  <si>
    <t>P3</t>
  </si>
  <si>
    <t>P4</t>
  </si>
  <si>
    <t>X</t>
  </si>
  <si>
    <t>=</t>
  </si>
  <si>
    <t>ÁREA:</t>
  </si>
  <si>
    <t>JANELAS J1</t>
  </si>
  <si>
    <t>JANELAS J2</t>
  </si>
  <si>
    <t>JANELAS J3</t>
  </si>
  <si>
    <t>190104</t>
  </si>
  <si>
    <t>VIDRO LISO 6 MM - COLOCADO</t>
  </si>
  <si>
    <t>85,00</t>
  </si>
  <si>
    <t>5.5</t>
  </si>
  <si>
    <t>190202</t>
  </si>
  <si>
    <t>VIDRO TEMPERADO 10 MM FUME - COLOCADO</t>
  </si>
  <si>
    <t>215,00</t>
  </si>
  <si>
    <t>JANELAS J4</t>
  </si>
  <si>
    <t>JANELAS J5</t>
  </si>
  <si>
    <t>080689</t>
  </si>
  <si>
    <t>CUBA INOX 50X40X20CM E=0,7MM-AÇO 304</t>
  </si>
  <si>
    <t>7.17</t>
  </si>
  <si>
    <t>7.20</t>
  </si>
  <si>
    <t>7.21</t>
  </si>
  <si>
    <t>7.22</t>
  </si>
  <si>
    <t>7.23</t>
  </si>
  <si>
    <t>7.25</t>
  </si>
  <si>
    <t>111,63</t>
  </si>
  <si>
    <t>080660</t>
  </si>
  <si>
    <t xml:space="preserve">TORNEIRA DE PAREDE PARA PIA OU BEBEDOURO DIÂMETRO DE 1/2" E 3/4" </t>
  </si>
  <si>
    <t>57,89</t>
  </si>
  <si>
    <t>TUBO SOLDAVEL PVC MARROM DIAMETRO 32 mm</t>
  </si>
  <si>
    <t>6,85</t>
  </si>
  <si>
    <t>2,93</t>
  </si>
  <si>
    <t>081004</t>
  </si>
  <si>
    <t xml:space="preserve">081975 </t>
  </si>
  <si>
    <t>JUNCAO SIMPLES DIAM. 100 X 100 MM</t>
  </si>
  <si>
    <t>15,00</t>
  </si>
  <si>
    <t>10,45</t>
  </si>
  <si>
    <t xml:space="preserve">081662 </t>
  </si>
  <si>
    <t>CORPO CX. SIFONADA DIAM. 100 X 150 X 50</t>
  </si>
  <si>
    <t xml:space="preserve">081793 </t>
  </si>
  <si>
    <t>GRELHA REDONDA CROMADA DIAM.150 MM</t>
  </si>
  <si>
    <t>18,47</t>
  </si>
  <si>
    <t>15,55</t>
  </si>
  <si>
    <t>071644</t>
  </si>
  <si>
    <t>LUMINÁRIA TIPO PLAFON DE SOBREPOR QUADRADA PARA 02 LÂMPADAS</t>
  </si>
  <si>
    <t>78,90</t>
  </si>
  <si>
    <t>071615</t>
  </si>
  <si>
    <t>LUMINÁRIA TIPO ARANDELA DE USO EXTERNO - BASE E-27</t>
  </si>
  <si>
    <t>106,78</t>
  </si>
  <si>
    <t>ILUMINAÇÃO CAFÉ</t>
  </si>
  <si>
    <t>ILUMINAÇÃO EXTERNA</t>
  </si>
  <si>
    <t xml:space="preserve">ILUMINAÇÃO SANITÁRIO FEMININO </t>
  </si>
  <si>
    <t>ILUMINAÇÃO SANITÁRIO MASCULINO</t>
  </si>
  <si>
    <t>TOMADAS USO GERAL</t>
  </si>
  <si>
    <t>TOMADAS USO ESPECIFICO CAFÉ</t>
  </si>
  <si>
    <t>TOMADA USO ESPECIFICO SANITÁRIO FEMININO</t>
  </si>
  <si>
    <t>TOMADA USO ESPECIFICO SANITÁRIO MASCULINO</t>
  </si>
  <si>
    <t>QUADRO DE CARGAS</t>
  </si>
  <si>
    <t>CIRCUITO</t>
  </si>
  <si>
    <t>TOMADAS DE 300W</t>
  </si>
  <si>
    <t>TOMADA DE 6000W</t>
  </si>
  <si>
    <t>POT TOTAL(w)</t>
  </si>
  <si>
    <t>ESQUEMA</t>
  </si>
  <si>
    <t>BALANCEAMENTO DE FASES</t>
  </si>
  <si>
    <t>TENSÃO(V)</t>
  </si>
  <si>
    <t>CORR (a)</t>
  </si>
  <si>
    <t>PROTEÇÃO</t>
  </si>
  <si>
    <t>COND. mm²</t>
  </si>
  <si>
    <t>S</t>
  </si>
  <si>
    <t>T</t>
  </si>
  <si>
    <t>F+N+T</t>
  </si>
  <si>
    <t>10A</t>
  </si>
  <si>
    <t>25A</t>
  </si>
  <si>
    <t>FATOR DE DEMANDA (0,92):</t>
  </si>
  <si>
    <t>RESERVA</t>
  </si>
  <si>
    <t>LUMINÁRIAS DE LED 15W</t>
  </si>
  <si>
    <t>Conforme projeto.</t>
  </si>
  <si>
    <t>REFORMA DO QUIOSQUE</t>
  </si>
  <si>
    <t>30 a 60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</si>
</sst>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_(* #,##0.00_);_(* \(#,##0.00\);_(* &quot;-&quot;??_);_(@_)"/>
  </numFmts>
  <fonts count="33" x14ac:knownFonts="1">
    <font>
      <sz val="10"/>
      <color indexed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8"/>
      <name val="Arial"/>
      <family val="2"/>
    </font>
    <font>
      <b/>
      <sz val="12"/>
      <name val="Verdana"/>
      <family val="2"/>
    </font>
    <font>
      <sz val="12"/>
      <name val="Verdana"/>
      <family val="2"/>
    </font>
    <font>
      <b/>
      <sz val="11"/>
      <name val="Verdana"/>
      <family val="2"/>
    </font>
    <font>
      <sz val="12"/>
      <color indexed="8"/>
      <name val="Verdana"/>
      <family val="2"/>
    </font>
    <font>
      <b/>
      <sz val="14"/>
      <name val="Times New Roman"/>
      <family val="1"/>
    </font>
    <font>
      <sz val="14"/>
      <name val="Times New Roman"/>
      <family val="1"/>
    </font>
    <font>
      <sz val="16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i/>
      <sz val="10"/>
      <color rgb="FF262626"/>
      <name val="Times New Roman"/>
      <family val="1"/>
    </font>
    <font>
      <u/>
      <sz val="10"/>
      <color theme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color indexed="8"/>
      <name val="Arial"/>
      <family val="2"/>
    </font>
    <font>
      <sz val="10"/>
      <color theme="1"/>
      <name val="Arial"/>
      <family val="2"/>
    </font>
    <font>
      <b/>
      <sz val="20"/>
      <name val="Arial"/>
      <family val="2"/>
    </font>
    <font>
      <sz val="20"/>
      <color theme="1"/>
      <name val="Arial"/>
      <family val="2"/>
    </font>
    <font>
      <b/>
      <sz val="10"/>
      <color theme="1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8"/>
      <name val="Arial"/>
      <family val="2"/>
    </font>
    <font>
      <sz val="12"/>
      <color rgb="FFFF0000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3" fillId="2" borderId="0" applyNumberFormat="0" applyBorder="0" applyProtection="0">
      <alignment horizontal="left" vertical="top"/>
    </xf>
    <xf numFmtId="0" fontId="16" fillId="0" borderId="0" applyNumberFormat="0" applyFill="0" applyBorder="0" applyAlignment="0" applyProtection="0"/>
    <xf numFmtId="44" fontId="17" fillId="0" borderId="0" applyFont="0" applyFill="0" applyBorder="0" applyAlignment="0" applyProtection="0"/>
    <xf numFmtId="0" fontId="19" fillId="0" borderId="0"/>
    <xf numFmtId="0" fontId="18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" fillId="0" borderId="0"/>
    <xf numFmtId="0" fontId="18" fillId="0" borderId="0"/>
    <xf numFmtId="9" fontId="18" fillId="0" borderId="0" applyFont="0" applyFill="0" applyBorder="0" applyAlignment="0" applyProtection="0"/>
    <xf numFmtId="0" fontId="1" fillId="0" borderId="0"/>
  </cellStyleXfs>
  <cellXfs count="193">
    <xf numFmtId="0" fontId="0" fillId="0" borderId="0" xfId="0"/>
    <xf numFmtId="0" fontId="6" fillId="0" borderId="0" xfId="0" applyFont="1" applyFill="1" applyBorder="1"/>
    <xf numFmtId="0" fontId="6" fillId="0" borderId="0" xfId="0" applyFont="1" applyFill="1" applyBorder="1" applyProtection="1">
      <protection locked="0"/>
    </xf>
    <xf numFmtId="0" fontId="6" fillId="0" borderId="0" xfId="0" applyFont="1" applyFill="1" applyBorder="1" applyAlignment="1" applyProtection="1">
      <alignment horizontal="left" vertical="top"/>
      <protection locked="0"/>
    </xf>
    <xf numFmtId="49" fontId="5" fillId="0" borderId="0" xfId="0" applyNumberFormat="1" applyFont="1" applyFill="1" applyBorder="1" applyAlignment="1" applyProtection="1">
      <alignment horizontal="center" vertical="top"/>
      <protection locked="0"/>
    </xf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horizontal="right" vertical="top"/>
      <protection locked="0"/>
    </xf>
    <xf numFmtId="0" fontId="5" fillId="0" borderId="0" xfId="0" applyFont="1" applyFill="1" applyBorder="1" applyAlignment="1" applyProtection="1">
      <alignment horizontal="right" vertical="top"/>
      <protection locked="0"/>
    </xf>
    <xf numFmtId="0" fontId="5" fillId="0" borderId="0" xfId="0" applyFont="1" applyFill="1" applyBorder="1" applyAlignment="1">
      <alignment vertical="justify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/>
    <xf numFmtId="0" fontId="5" fillId="0" borderId="0" xfId="0" applyFont="1" applyFill="1" applyBorder="1" applyAlignment="1"/>
    <xf numFmtId="10" fontId="6" fillId="0" borderId="0" xfId="1" applyNumberFormat="1" applyFont="1" applyFill="1" applyBorder="1" applyAlignment="1"/>
    <xf numFmtId="4" fontId="6" fillId="0" borderId="0" xfId="1" applyNumberFormat="1" applyFont="1" applyFill="1" applyBorder="1" applyAlignment="1">
      <alignment horizontal="center"/>
    </xf>
    <xf numFmtId="10" fontId="6" fillId="0" borderId="0" xfId="1" applyNumberFormat="1" applyFont="1" applyFill="1" applyBorder="1" applyAlignment="1">
      <alignment horizont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justify" wrapText="1"/>
    </xf>
    <xf numFmtId="10" fontId="6" fillId="0" borderId="0" xfId="1" applyNumberFormat="1" applyFont="1" applyFill="1" applyBorder="1" applyAlignment="1">
      <alignment vertical="justify" wrapText="1"/>
    </xf>
    <xf numFmtId="2" fontId="6" fillId="0" borderId="0" xfId="1" applyNumberFormat="1" applyFont="1" applyFill="1" applyBorder="1" applyAlignment="1">
      <alignment vertical="justify" wrapText="1"/>
    </xf>
    <xf numFmtId="0" fontId="6" fillId="0" borderId="0" xfId="1" applyFont="1" applyFill="1" applyBorder="1" applyAlignment="1">
      <alignment vertical="justify" wrapText="1"/>
    </xf>
    <xf numFmtId="0" fontId="5" fillId="0" borderId="0" xfId="1" applyFont="1" applyFill="1" applyBorder="1" applyAlignment="1">
      <alignment vertical="justify" wrapText="1"/>
    </xf>
    <xf numFmtId="0" fontId="5" fillId="0" borderId="0" xfId="1" applyFont="1" applyFill="1" applyBorder="1" applyAlignment="1"/>
    <xf numFmtId="10" fontId="5" fillId="0" borderId="0" xfId="1" applyNumberFormat="1" applyFont="1" applyFill="1" applyBorder="1" applyAlignment="1">
      <alignment vertical="justify" wrapText="1"/>
    </xf>
    <xf numFmtId="0" fontId="8" fillId="0" borderId="0" xfId="0" applyFont="1" applyFill="1" applyBorder="1"/>
    <xf numFmtId="0" fontId="8" fillId="0" borderId="0" xfId="1" applyFont="1" applyFill="1" applyBorder="1" applyAlignment="1"/>
    <xf numFmtId="10" fontId="8" fillId="0" borderId="0" xfId="0" applyNumberFormat="1" applyFont="1" applyFill="1" applyBorder="1"/>
    <xf numFmtId="0" fontId="6" fillId="0" borderId="0" xfId="0" applyFont="1" applyFill="1" applyBorder="1" applyAlignment="1" applyProtection="1">
      <protection locked="0"/>
    </xf>
    <xf numFmtId="4" fontId="6" fillId="0" borderId="0" xfId="0" applyNumberFormat="1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protection locked="0"/>
    </xf>
    <xf numFmtId="4" fontId="5" fillId="0" borderId="0" xfId="0" applyNumberFormat="1" applyFont="1" applyFill="1" applyBorder="1" applyAlignment="1" applyProtection="1">
      <protection locked="0"/>
    </xf>
    <xf numFmtId="2" fontId="5" fillId="0" borderId="0" xfId="0" applyNumberFormat="1" applyFont="1" applyFill="1" applyBorder="1" applyAlignment="1" applyProtection="1">
      <protection locked="0"/>
    </xf>
    <xf numFmtId="0" fontId="5" fillId="0" borderId="0" xfId="0" applyFont="1" applyFill="1" applyBorder="1" applyAlignment="1">
      <alignment horizontal="center" vertical="justify" wrapText="1"/>
    </xf>
    <xf numFmtId="4" fontId="5" fillId="0" borderId="0" xfId="1" applyNumberFormat="1" applyFont="1" applyFill="1" applyBorder="1" applyAlignment="1"/>
    <xf numFmtId="49" fontId="12" fillId="0" borderId="0" xfId="0" applyNumberFormat="1" applyFont="1" applyFill="1" applyBorder="1" applyAlignment="1" applyProtection="1">
      <alignment horizontal="center" vertical="top"/>
      <protection locked="0"/>
    </xf>
    <xf numFmtId="0" fontId="12" fillId="0" borderId="0" xfId="0" applyFont="1" applyFill="1" applyBorder="1" applyAlignment="1" applyProtection="1">
      <alignment horizontal="right" vertical="top"/>
      <protection locked="0"/>
    </xf>
    <xf numFmtId="0" fontId="12" fillId="0" borderId="0" xfId="0" applyFont="1" applyFill="1" applyBorder="1" applyAlignment="1" applyProtection="1">
      <protection locked="0"/>
    </xf>
    <xf numFmtId="0" fontId="12" fillId="0" borderId="0" xfId="0" applyFont="1" applyFill="1" applyBorder="1" applyAlignment="1" applyProtection="1">
      <alignment vertical="top"/>
      <protection locked="0"/>
    </xf>
    <xf numFmtId="4" fontId="12" fillId="0" borderId="1" xfId="0" applyNumberFormat="1" applyFont="1" applyFill="1" applyBorder="1" applyAlignment="1" applyProtection="1">
      <protection locked="0"/>
    </xf>
    <xf numFmtId="49" fontId="12" fillId="0" borderId="1" xfId="0" applyNumberFormat="1" applyFont="1" applyFill="1" applyBorder="1" applyAlignment="1" applyProtection="1">
      <alignment horizontal="center" vertical="top"/>
      <protection locked="0"/>
    </xf>
    <xf numFmtId="4" fontId="13" fillId="0" borderId="6" xfId="0" applyNumberFormat="1" applyFont="1" applyFill="1" applyBorder="1" applyAlignment="1" applyProtection="1">
      <protection locked="0"/>
    </xf>
    <xf numFmtId="0" fontId="13" fillId="0" borderId="3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49" fontId="5" fillId="0" borderId="0" xfId="0" applyNumberFormat="1" applyFont="1" applyFill="1" applyBorder="1" applyAlignment="1" applyProtection="1">
      <alignment horizontal="right" vertical="top"/>
      <protection locked="0"/>
    </xf>
    <xf numFmtId="4" fontId="13" fillId="0" borderId="0" xfId="0" applyNumberFormat="1" applyFont="1" applyFill="1" applyBorder="1" applyAlignment="1" applyProtection="1">
      <protection locked="0"/>
    </xf>
    <xf numFmtId="4" fontId="6" fillId="0" borderId="0" xfId="1" applyNumberFormat="1" applyFont="1" applyFill="1" applyBorder="1" applyAlignment="1">
      <alignment vertical="justify" wrapText="1"/>
    </xf>
    <xf numFmtId="0" fontId="10" fillId="0" borderId="0" xfId="0" applyFont="1" applyBorder="1" applyAlignment="1"/>
    <xf numFmtId="4" fontId="13" fillId="0" borderId="1" xfId="0" applyNumberFormat="1" applyFont="1" applyFill="1" applyBorder="1" applyAlignment="1" applyProtection="1">
      <protection locked="0"/>
    </xf>
    <xf numFmtId="0" fontId="11" fillId="0" borderId="0" xfId="0" applyFont="1" applyFill="1" applyBorder="1" applyAlignment="1">
      <alignment horizontal="left" vertical="top"/>
    </xf>
    <xf numFmtId="49" fontId="5" fillId="0" borderId="0" xfId="0" applyNumberFormat="1" applyFont="1" applyFill="1" applyBorder="1" applyAlignment="1" applyProtection="1">
      <alignment horizontal="right" vertical="top"/>
      <protection locked="0"/>
    </xf>
    <xf numFmtId="49" fontId="12" fillId="0" borderId="5" xfId="0" applyNumberFormat="1" applyFont="1" applyFill="1" applyBorder="1" applyAlignment="1" applyProtection="1">
      <alignment horizontal="center" vertical="top"/>
      <protection locked="0"/>
    </xf>
    <xf numFmtId="2" fontId="12" fillId="0" borderId="5" xfId="0" applyNumberFormat="1" applyFont="1" applyFill="1" applyBorder="1" applyAlignment="1" applyProtection="1">
      <alignment horizontal="right" vertical="top"/>
      <protection locked="0"/>
    </xf>
    <xf numFmtId="49" fontId="12" fillId="0" borderId="5" xfId="0" applyNumberFormat="1" applyFont="1" applyFill="1" applyBorder="1" applyAlignment="1" applyProtection="1">
      <alignment horizontal="left" vertical="center"/>
      <protection locked="0"/>
    </xf>
    <xf numFmtId="49" fontId="13" fillId="0" borderId="2" xfId="0" applyNumberFormat="1" applyFont="1" applyFill="1" applyBorder="1" applyAlignment="1" applyProtection="1">
      <alignment horizontal="center" vertical="center"/>
      <protection locked="0"/>
    </xf>
    <xf numFmtId="49" fontId="13" fillId="0" borderId="8" xfId="0" applyNumberFormat="1" applyFont="1" applyFill="1" applyBorder="1" applyAlignment="1" applyProtection="1">
      <alignment horizontal="center" vertical="center"/>
      <protection locked="0"/>
    </xf>
    <xf numFmtId="0" fontId="13" fillId="0" borderId="11" xfId="0" applyFont="1" applyFill="1" applyBorder="1" applyAlignment="1" applyProtection="1">
      <alignment horizontal="center" vertical="center"/>
      <protection locked="0"/>
    </xf>
    <xf numFmtId="0" fontId="13" fillId="0" borderId="3" xfId="0" applyFont="1" applyFill="1" applyBorder="1" applyAlignment="1" applyProtection="1">
      <alignment horizontal="left" vertical="center" wrapText="1"/>
      <protection locked="0"/>
    </xf>
    <xf numFmtId="4" fontId="13" fillId="0" borderId="3" xfId="0" applyNumberFormat="1" applyFont="1" applyFill="1" applyBorder="1" applyAlignment="1" applyProtection="1">
      <alignment horizontal="center" vertical="center"/>
      <protection locked="0"/>
    </xf>
    <xf numFmtId="4" fontId="13" fillId="0" borderId="4" xfId="0" applyNumberFormat="1" applyFont="1" applyFill="1" applyBorder="1" applyAlignment="1" applyProtection="1">
      <alignment horizontal="center" vertical="center"/>
      <protection locked="0"/>
    </xf>
    <xf numFmtId="49" fontId="12" fillId="0" borderId="5" xfId="0" applyNumberFormat="1" applyFont="1" applyFill="1" applyBorder="1" applyAlignment="1" applyProtection="1">
      <alignment horizontal="center" vertical="center"/>
      <protection locked="0"/>
    </xf>
    <xf numFmtId="0" fontId="12" fillId="0" borderId="5" xfId="0" applyFont="1" applyFill="1" applyBorder="1" applyAlignment="1" applyProtection="1">
      <alignment vertical="top" wrapText="1"/>
      <protection locked="0"/>
    </xf>
    <xf numFmtId="2" fontId="12" fillId="0" borderId="5" xfId="0" applyNumberFormat="1" applyFont="1" applyFill="1" applyBorder="1" applyAlignment="1" applyProtection="1">
      <alignment horizontal="right" vertical="center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right" vertical="top" wrapText="1"/>
      <protection locked="0"/>
    </xf>
    <xf numFmtId="0" fontId="12" fillId="0" borderId="0" xfId="0" applyFont="1" applyFill="1" applyBorder="1" applyAlignment="1" applyProtection="1">
      <alignment horizontal="center" vertical="top" wrapText="1"/>
      <protection locked="0"/>
    </xf>
    <xf numFmtId="0" fontId="5" fillId="0" borderId="0" xfId="0" applyFont="1" applyFill="1" applyBorder="1" applyAlignment="1" applyProtection="1">
      <alignment horizontal="right" vertical="top" wrapText="1"/>
      <protection locked="0"/>
    </xf>
    <xf numFmtId="0" fontId="15" fillId="0" borderId="0" xfId="0" applyFont="1" applyAlignment="1">
      <alignment horizontal="center" vertical="center" wrapText="1"/>
    </xf>
    <xf numFmtId="0" fontId="16" fillId="0" borderId="0" xfId="2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horizontal="center" vertical="top" wrapText="1"/>
      <protection locked="0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Border="1" applyAlignment="1" applyProtection="1">
      <alignment vertical="top" wrapText="1"/>
      <protection locked="0"/>
    </xf>
    <xf numFmtId="49" fontId="18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" xfId="0" applyFont="1" applyFill="1" applyBorder="1" applyAlignment="1" applyProtection="1">
      <alignment vertical="top" wrapText="1"/>
      <protection locked="0"/>
    </xf>
    <xf numFmtId="2" fontId="12" fillId="0" borderId="1" xfId="0" applyNumberFormat="1" applyFont="1" applyFill="1" applyBorder="1" applyAlignment="1" applyProtection="1">
      <alignment horizontal="right" vertical="top"/>
      <protection locked="0"/>
    </xf>
    <xf numFmtId="49" fontId="12" fillId="0" borderId="1" xfId="0" applyNumberFormat="1" applyFont="1" applyFill="1" applyBorder="1" applyAlignment="1" applyProtection="1">
      <alignment horizontal="left" vertical="center"/>
      <protection locked="0"/>
    </xf>
    <xf numFmtId="49" fontId="12" fillId="0" borderId="1" xfId="0" applyNumberFormat="1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Border="1" applyAlignment="1" applyProtection="1">
      <protection locked="0"/>
    </xf>
    <xf numFmtId="49" fontId="12" fillId="0" borderId="10" xfId="0" applyNumberFormat="1" applyFont="1" applyFill="1" applyBorder="1" applyAlignment="1" applyProtection="1">
      <alignment horizontal="center" vertical="center"/>
      <protection locked="0"/>
    </xf>
    <xf numFmtId="0" fontId="6" fillId="4" borderId="0" xfId="0" applyFont="1" applyFill="1" applyBorder="1" applyAlignment="1" applyProtection="1">
      <protection locked="0"/>
    </xf>
    <xf numFmtId="0" fontId="21" fillId="0" borderId="1" xfId="0" applyFont="1" applyFill="1" applyBorder="1"/>
    <xf numFmtId="0" fontId="21" fillId="0" borderId="1" xfId="0" applyFont="1" applyBorder="1"/>
    <xf numFmtId="2" fontId="12" fillId="0" borderId="1" xfId="0" applyNumberFormat="1" applyFont="1" applyFill="1" applyBorder="1" applyAlignment="1" applyProtection="1">
      <alignment horizontal="right" vertical="center"/>
      <protection locked="0"/>
    </xf>
    <xf numFmtId="0" fontId="22" fillId="0" borderId="0" xfId="9" applyFont="1" applyFill="1" applyAlignment="1">
      <alignment vertical="center"/>
    </xf>
    <xf numFmtId="0" fontId="24" fillId="0" borderId="0" xfId="9" applyFont="1" applyFill="1" applyAlignment="1">
      <alignment vertical="center" wrapText="1"/>
    </xf>
    <xf numFmtId="0" fontId="25" fillId="5" borderId="10" xfId="9" applyFont="1" applyFill="1" applyBorder="1" applyAlignment="1">
      <alignment horizontal="center" vertical="center"/>
    </xf>
    <xf numFmtId="0" fontId="25" fillId="5" borderId="20" xfId="9" applyFont="1" applyFill="1" applyBorder="1" applyAlignment="1">
      <alignment horizontal="center" vertical="center"/>
    </xf>
    <xf numFmtId="0" fontId="20" fillId="5" borderId="21" xfId="9" applyFont="1" applyFill="1" applyBorder="1" applyAlignment="1">
      <alignment horizontal="center" vertical="center"/>
    </xf>
    <xf numFmtId="0" fontId="22" fillId="5" borderId="0" xfId="9" applyFont="1" applyFill="1" applyAlignment="1">
      <alignment vertical="center"/>
    </xf>
    <xf numFmtId="0" fontId="22" fillId="0" borderId="15" xfId="9" applyFont="1" applyFill="1" applyBorder="1" applyAlignment="1">
      <alignment horizontal="center" vertical="center"/>
    </xf>
    <xf numFmtId="0" fontId="22" fillId="0" borderId="0" xfId="9" applyFont="1" applyFill="1" applyBorder="1" applyAlignment="1">
      <alignment horizontal="center" vertical="center"/>
    </xf>
    <xf numFmtId="10" fontId="22" fillId="0" borderId="14" xfId="10" applyNumberFormat="1" applyFont="1" applyFill="1" applyBorder="1" applyAlignment="1">
      <alignment horizontal="center" vertical="center"/>
    </xf>
    <xf numFmtId="0" fontId="22" fillId="0" borderId="0" xfId="9" applyFont="1" applyFill="1" applyAlignment="1">
      <alignment vertical="center" wrapText="1"/>
    </xf>
    <xf numFmtId="10" fontId="20" fillId="6" borderId="17" xfId="10" applyNumberFormat="1" applyFont="1" applyFill="1" applyBorder="1" applyAlignment="1">
      <alignment horizontal="center" vertical="center" wrapText="1"/>
    </xf>
    <xf numFmtId="0" fontId="22" fillId="6" borderId="0" xfId="9" applyFont="1" applyFill="1" applyAlignment="1">
      <alignment vertical="center" wrapText="1"/>
    </xf>
    <xf numFmtId="0" fontId="22" fillId="6" borderId="0" xfId="9" applyFont="1" applyFill="1" applyAlignment="1">
      <alignment vertical="center"/>
    </xf>
    <xf numFmtId="0" fontId="22" fillId="0" borderId="0" xfId="9" applyFont="1" applyFill="1" applyAlignment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/>
    <xf numFmtId="0" fontId="17" fillId="0" borderId="0" xfId="0" applyFont="1"/>
    <xf numFmtId="0" fontId="17" fillId="0" borderId="0" xfId="0" applyFont="1" applyAlignment="1">
      <alignment horizontal="right"/>
    </xf>
    <xf numFmtId="2" fontId="0" fillId="0" borderId="0" xfId="0" applyNumberFormat="1"/>
    <xf numFmtId="2" fontId="27" fillId="0" borderId="0" xfId="0" applyNumberFormat="1" applyFont="1"/>
    <xf numFmtId="0" fontId="27" fillId="0" borderId="0" xfId="0" applyFont="1"/>
    <xf numFmtId="0" fontId="5" fillId="0" borderId="15" xfId="0" applyFont="1" applyFill="1" applyBorder="1" applyAlignment="1" applyProtection="1">
      <alignment horizontal="center"/>
      <protection locked="0"/>
    </xf>
    <xf numFmtId="0" fontId="13" fillId="0" borderId="0" xfId="0" applyFont="1" applyFill="1" applyAlignment="1">
      <alignment horizontal="center"/>
    </xf>
    <xf numFmtId="0" fontId="27" fillId="0" borderId="0" xfId="0" applyFont="1" applyAlignment="1">
      <alignment wrapText="1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center"/>
    </xf>
    <xf numFmtId="0" fontId="27" fillId="0" borderId="0" xfId="0" applyFont="1" applyAlignment="1">
      <alignment horizontal="right"/>
    </xf>
    <xf numFmtId="0" fontId="21" fillId="0" borderId="5" xfId="0" applyFont="1" applyFill="1" applyBorder="1"/>
    <xf numFmtId="2" fontId="12" fillId="0" borderId="10" xfId="0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vertical="center"/>
      <protection locked="0"/>
    </xf>
    <xf numFmtId="0" fontId="29" fillId="3" borderId="0" xfId="0" applyFont="1" applyFill="1" applyBorder="1" applyAlignment="1" applyProtection="1">
      <protection locked="0"/>
    </xf>
    <xf numFmtId="0" fontId="12" fillId="0" borderId="1" xfId="0" applyFont="1" applyFill="1" applyBorder="1"/>
    <xf numFmtId="0" fontId="1" fillId="0" borderId="0" xfId="16"/>
    <xf numFmtId="0" fontId="1" fillId="0" borderId="2" xfId="16" applyBorder="1" applyAlignment="1">
      <alignment horizontal="center"/>
    </xf>
    <xf numFmtId="0" fontId="30" fillId="0" borderId="3" xfId="16" applyFont="1" applyBorder="1" applyAlignment="1">
      <alignment horizontal="center" wrapText="1"/>
    </xf>
    <xf numFmtId="0" fontId="30" fillId="0" borderId="3" xfId="16" applyFont="1" applyBorder="1" applyAlignment="1">
      <alignment horizontal="center"/>
    </xf>
    <xf numFmtId="0" fontId="30" fillId="0" borderId="4" xfId="16" applyFont="1" applyBorder="1" applyAlignment="1">
      <alignment horizontal="center"/>
    </xf>
    <xf numFmtId="0" fontId="1" fillId="0" borderId="18" xfId="16" applyBorder="1" applyAlignment="1">
      <alignment horizontal="center"/>
    </xf>
    <xf numFmtId="2" fontId="1" fillId="0" borderId="18" xfId="16" applyNumberFormat="1" applyBorder="1" applyAlignment="1">
      <alignment horizontal="center"/>
    </xf>
    <xf numFmtId="0" fontId="1" fillId="0" borderId="1" xfId="16" applyBorder="1" applyAlignment="1">
      <alignment horizontal="center"/>
    </xf>
    <xf numFmtId="2" fontId="1" fillId="0" borderId="1" xfId="16" applyNumberFormat="1" applyBorder="1" applyAlignment="1">
      <alignment horizontal="center"/>
    </xf>
    <xf numFmtId="4" fontId="32" fillId="0" borderId="0" xfId="16" applyNumberFormat="1" applyFont="1" applyAlignment="1">
      <alignment horizontal="center"/>
    </xf>
    <xf numFmtId="4" fontId="1" fillId="0" borderId="0" xfId="16" applyNumberFormat="1" applyAlignment="1">
      <alignment horizontal="center"/>
    </xf>
    <xf numFmtId="0" fontId="1" fillId="0" borderId="0" xfId="16" applyAlignment="1">
      <alignment wrapText="1"/>
    </xf>
    <xf numFmtId="0" fontId="1" fillId="0" borderId="1" xfId="16" applyBorder="1" applyAlignment="1">
      <alignment horizontal="left" wrapText="1"/>
    </xf>
    <xf numFmtId="0" fontId="17" fillId="0" borderId="1" xfId="0" applyFont="1" applyBorder="1" applyAlignment="1">
      <alignment wrapText="1"/>
    </xf>
    <xf numFmtId="0" fontId="17" fillId="0" borderId="18" xfId="0" applyFont="1" applyBorder="1" applyAlignment="1">
      <alignment wrapText="1"/>
    </xf>
    <xf numFmtId="0" fontId="11" fillId="0" borderId="0" xfId="0" applyFont="1" applyFill="1" applyBorder="1" applyAlignment="1">
      <alignment horizontal="left" vertical="top"/>
    </xf>
    <xf numFmtId="0" fontId="1" fillId="0" borderId="0" xfId="16" applyAlignment="1">
      <alignment horizontal="left" wrapText="1"/>
    </xf>
    <xf numFmtId="0" fontId="31" fillId="0" borderId="23" xfId="16" applyFont="1" applyBorder="1" applyAlignment="1">
      <alignment horizontal="center"/>
    </xf>
    <xf numFmtId="0" fontId="31" fillId="0" borderId="24" xfId="16" applyFont="1" applyBorder="1" applyAlignment="1">
      <alignment horizontal="center"/>
    </xf>
    <xf numFmtId="0" fontId="31" fillId="0" borderId="25" xfId="16" applyFont="1" applyBorder="1" applyAlignment="1">
      <alignment horizontal="center"/>
    </xf>
    <xf numFmtId="0" fontId="30" fillId="0" borderId="11" xfId="16" applyFont="1" applyBorder="1" applyAlignment="1">
      <alignment horizontal="center"/>
    </xf>
    <xf numFmtId="0" fontId="30" fillId="0" borderId="26" xfId="16" applyFont="1" applyBorder="1" applyAlignment="1">
      <alignment horizontal="center"/>
    </xf>
    <xf numFmtId="0" fontId="30" fillId="0" borderId="8" xfId="16" applyFont="1" applyBorder="1" applyAlignment="1">
      <alignment horizontal="center"/>
    </xf>
    <xf numFmtId="0" fontId="30" fillId="0" borderId="11" xfId="16" applyFont="1" applyBorder="1" applyAlignment="1">
      <alignment horizontal="center" wrapText="1"/>
    </xf>
    <xf numFmtId="0" fontId="30" fillId="0" borderId="26" xfId="16" applyFont="1" applyBorder="1" applyAlignment="1">
      <alignment horizontal="center" wrapText="1"/>
    </xf>
    <xf numFmtId="0" fontId="30" fillId="0" borderId="8" xfId="16" applyFont="1" applyBorder="1" applyAlignment="1">
      <alignment horizontal="center" wrapText="1"/>
    </xf>
    <xf numFmtId="0" fontId="30" fillId="0" borderId="27" xfId="16" applyFont="1" applyBorder="1" applyAlignment="1">
      <alignment horizontal="center"/>
    </xf>
    <xf numFmtId="0" fontId="32" fillId="0" borderId="20" xfId="16" applyFont="1" applyBorder="1" applyAlignment="1">
      <alignment horizontal="right"/>
    </xf>
    <xf numFmtId="0" fontId="32" fillId="0" borderId="0" xfId="16" applyFont="1" applyAlignment="1">
      <alignment horizontal="right"/>
    </xf>
    <xf numFmtId="49" fontId="6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left"/>
    </xf>
    <xf numFmtId="0" fontId="13" fillId="0" borderId="5" xfId="0" applyFont="1" applyFill="1" applyBorder="1" applyAlignment="1" applyProtection="1">
      <alignment horizontal="right" vertical="top"/>
      <protection locked="0"/>
    </xf>
    <xf numFmtId="0" fontId="13" fillId="0" borderId="10" xfId="0" applyFont="1" applyFill="1" applyBorder="1" applyAlignment="1" applyProtection="1">
      <alignment horizontal="right" vertical="top"/>
      <protection locked="0"/>
    </xf>
    <xf numFmtId="0" fontId="7" fillId="0" borderId="0" xfId="0" applyFont="1" applyFill="1" applyBorder="1" applyAlignment="1" applyProtection="1">
      <alignment horizontal="center" vertical="top"/>
      <protection locked="0"/>
    </xf>
    <xf numFmtId="0" fontId="12" fillId="0" borderId="7" xfId="0" applyFont="1" applyFill="1" applyBorder="1" applyAlignment="1" applyProtection="1">
      <alignment horizontal="right" vertical="top"/>
      <protection locked="0"/>
    </xf>
    <xf numFmtId="0" fontId="12" fillId="0" borderId="9" xfId="0" applyFont="1" applyFill="1" applyBorder="1" applyAlignment="1" applyProtection="1">
      <alignment horizontal="right" vertical="top"/>
      <protection locked="0"/>
    </xf>
    <xf numFmtId="44" fontId="5" fillId="0" borderId="0" xfId="3" applyFont="1" applyFill="1" applyBorder="1" applyAlignment="1" applyProtection="1">
      <alignment horizontal="right" vertical="top"/>
      <protection locked="0"/>
    </xf>
    <xf numFmtId="0" fontId="13" fillId="0" borderId="13" xfId="0" applyFont="1" applyFill="1" applyBorder="1" applyAlignment="1" applyProtection="1">
      <alignment horizontal="center" vertical="center"/>
      <protection locked="0"/>
    </xf>
    <xf numFmtId="49" fontId="14" fillId="0" borderId="0" xfId="0" applyNumberFormat="1" applyFont="1" applyFill="1" applyBorder="1" applyAlignment="1" applyProtection="1">
      <alignment horizontal="center" vertical="center"/>
      <protection locked="0"/>
    </xf>
    <xf numFmtId="49" fontId="13" fillId="0" borderId="7" xfId="0" applyNumberFormat="1" applyFont="1" applyFill="1" applyBorder="1" applyAlignment="1" applyProtection="1">
      <alignment horizontal="right" vertical="top"/>
      <protection locked="0"/>
    </xf>
    <xf numFmtId="49" fontId="13" fillId="0" borderId="9" xfId="0" applyNumberFormat="1" applyFont="1" applyFill="1" applyBorder="1" applyAlignment="1" applyProtection="1">
      <alignment horizontal="right" vertical="top"/>
      <protection locked="0"/>
    </xf>
    <xf numFmtId="49" fontId="13" fillId="0" borderId="12" xfId="0" applyNumberFormat="1" applyFont="1" applyFill="1" applyBorder="1" applyAlignment="1" applyProtection="1">
      <alignment horizontal="right" vertical="top"/>
      <protection locked="0"/>
    </xf>
    <xf numFmtId="0" fontId="5" fillId="0" borderId="15" xfId="0" applyFont="1" applyFill="1" applyBorder="1" applyAlignment="1" applyProtection="1">
      <alignment horizontal="center"/>
      <protection locked="0"/>
    </xf>
    <xf numFmtId="0" fontId="6" fillId="0" borderId="15" xfId="0" applyFont="1" applyFill="1" applyBorder="1" applyAlignment="1" applyProtection="1">
      <alignment horizont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8" fillId="0" borderId="19" xfId="9" applyFont="1" applyFill="1" applyBorder="1" applyAlignment="1">
      <alignment horizontal="center" vertical="center" wrapText="1"/>
    </xf>
    <xf numFmtId="0" fontId="18" fillId="0" borderId="22" xfId="9" applyFont="1" applyFill="1" applyBorder="1" applyAlignment="1">
      <alignment horizontal="center" vertical="center" wrapText="1"/>
    </xf>
    <xf numFmtId="0" fontId="18" fillId="0" borderId="17" xfId="9" applyFont="1" applyFill="1" applyBorder="1" applyAlignment="1">
      <alignment horizontal="center" vertical="center" wrapText="1"/>
    </xf>
    <xf numFmtId="0" fontId="20" fillId="0" borderId="14" xfId="8" applyFont="1" applyFill="1" applyBorder="1" applyAlignment="1">
      <alignment horizontal="left" vertical="center"/>
    </xf>
    <xf numFmtId="0" fontId="20" fillId="0" borderId="16" xfId="8" applyFont="1" applyFill="1" applyBorder="1" applyAlignment="1">
      <alignment horizontal="left" vertical="center"/>
    </xf>
    <xf numFmtId="0" fontId="20" fillId="0" borderId="15" xfId="8" applyFont="1" applyFill="1" applyBorder="1" applyAlignment="1">
      <alignment horizontal="left" vertical="center"/>
    </xf>
    <xf numFmtId="0" fontId="23" fillId="0" borderId="17" xfId="9" applyFont="1" applyFill="1" applyBorder="1" applyAlignment="1">
      <alignment horizontal="center" vertical="center" wrapText="1"/>
    </xf>
    <xf numFmtId="0" fontId="23" fillId="0" borderId="18" xfId="9" applyFont="1" applyFill="1" applyBorder="1" applyAlignment="1">
      <alignment horizontal="center" vertical="center" wrapText="1"/>
    </xf>
    <xf numFmtId="0" fontId="23" fillId="0" borderId="19" xfId="9" applyFont="1" applyFill="1" applyBorder="1" applyAlignment="1">
      <alignment horizontal="center" vertical="center" wrapText="1"/>
    </xf>
    <xf numFmtId="0" fontId="20" fillId="6" borderId="19" xfId="9" applyFont="1" applyFill="1" applyBorder="1" applyAlignment="1">
      <alignment horizontal="center" vertical="center" wrapText="1"/>
    </xf>
    <xf numFmtId="0" fontId="20" fillId="6" borderId="22" xfId="9" applyFont="1" applyFill="1" applyBorder="1" applyAlignment="1">
      <alignment horizontal="center" vertical="center" wrapText="1"/>
    </xf>
    <xf numFmtId="0" fontId="18" fillId="0" borderId="10" xfId="9" applyFont="1" applyFill="1" applyBorder="1" applyAlignment="1">
      <alignment horizontal="center" vertical="center" wrapText="1"/>
    </xf>
    <xf numFmtId="0" fontId="18" fillId="0" borderId="20" xfId="9" applyFont="1" applyFill="1" applyBorder="1" applyAlignment="1">
      <alignment horizontal="center" vertical="center" wrapText="1"/>
    </xf>
    <xf numFmtId="0" fontId="18" fillId="0" borderId="21" xfId="9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top"/>
    </xf>
    <xf numFmtId="49" fontId="9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left" vertical="top"/>
    </xf>
    <xf numFmtId="49" fontId="11" fillId="0" borderId="0" xfId="0" applyNumberFormat="1" applyFont="1" applyFill="1" applyBorder="1" applyAlignment="1">
      <alignment horizontal="left" vertical="top"/>
    </xf>
    <xf numFmtId="0" fontId="10" fillId="0" borderId="0" xfId="0" applyFont="1" applyBorder="1" applyAlignment="1">
      <alignment horizontal="center"/>
    </xf>
    <xf numFmtId="0" fontId="0" fillId="0" borderId="0" xfId="0" applyAlignment="1">
      <alignment horizontal="right"/>
    </xf>
    <xf numFmtId="0" fontId="13" fillId="7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27" fillId="0" borderId="0" xfId="0" applyFont="1" applyAlignment="1">
      <alignment horizontal="center"/>
    </xf>
  </cellXfs>
  <cellStyles count="17">
    <cellStyle name="Hiperlink" xfId="2" builtinId="8"/>
    <cellStyle name="Moeda" xfId="3" builtinId="4"/>
    <cellStyle name="Moeda 2" xfId="11"/>
    <cellStyle name="Moeda 3" xfId="12"/>
    <cellStyle name="Normal" xfId="0" builtinId="0"/>
    <cellStyle name="Normal 2" xfId="4"/>
    <cellStyle name="Normal 2 2" xfId="5"/>
    <cellStyle name="Normal 2 3" xfId="9"/>
    <cellStyle name="Normal 3" xfId="13"/>
    <cellStyle name="Normal 4" xfId="16"/>
    <cellStyle name="Normal 7" xfId="14"/>
    <cellStyle name="Normal_Plan1" xfId="8"/>
    <cellStyle name="Porcentagem 2" xfId="7"/>
    <cellStyle name="Porcentagem 2 2" xfId="10"/>
    <cellStyle name="Porcentagem 3" xfId="15"/>
    <cellStyle name="Vírgula" xfId="1" builtinId="3"/>
    <cellStyle name="Vírgula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95250</xdr:colOff>
      <xdr:row>1</xdr:row>
      <xdr:rowOff>66675</xdr:rowOff>
    </xdr:from>
    <xdr:to>
      <xdr:col>7</xdr:col>
      <xdr:colOff>1085850</xdr:colOff>
      <xdr:row>5</xdr:row>
      <xdr:rowOff>28575</xdr:rowOff>
    </xdr:to>
    <xdr:pic>
      <xdr:nvPicPr>
        <xdr:cNvPr id="2" name="Imagem 1" descr="http://www.inaciolandia.go.gov.br/_layout/img/header-logo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67750" y="257175"/>
          <a:ext cx="2133600" cy="7620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114300</xdr:rowOff>
    </xdr:from>
    <xdr:to>
      <xdr:col>2</xdr:col>
      <xdr:colOff>2476500</xdr:colOff>
      <xdr:row>3</xdr:row>
      <xdr:rowOff>57150</xdr:rowOff>
    </xdr:to>
    <xdr:pic>
      <xdr:nvPicPr>
        <xdr:cNvPr id="2" name="Imagem 1" descr="http://www.inaciolandia.go.gov.br/_layout/img/header-logo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7075" y="276225"/>
          <a:ext cx="2133600" cy="7620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851649</xdr:colOff>
      <xdr:row>0</xdr:row>
      <xdr:rowOff>235323</xdr:rowOff>
    </xdr:from>
    <xdr:to>
      <xdr:col>6</xdr:col>
      <xdr:colOff>788896</xdr:colOff>
      <xdr:row>4</xdr:row>
      <xdr:rowOff>11205</xdr:rowOff>
    </xdr:to>
    <xdr:pic>
      <xdr:nvPicPr>
        <xdr:cNvPr id="2" name="Imagem 1" descr="http://www.inaciolandia.go.gov.br/_layout/img/header-logo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75178" y="235323"/>
          <a:ext cx="2133600" cy="7620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492125</xdr:colOff>
      <xdr:row>0</xdr:row>
      <xdr:rowOff>571500</xdr:rowOff>
    </xdr:from>
    <xdr:to>
      <xdr:col>6</xdr:col>
      <xdr:colOff>530225</xdr:colOff>
      <xdr:row>0</xdr:row>
      <xdr:rowOff>1333500</xdr:rowOff>
    </xdr:to>
    <xdr:pic>
      <xdr:nvPicPr>
        <xdr:cNvPr id="2" name="Imagem 1" descr="http://www.inaciolandia.go.gov.br/_layout/img/header-logo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94625" y="571500"/>
          <a:ext cx="2133600" cy="76200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ugusto/Dropbox/Pavsantos%20&amp;%20Sansil/2.%20LICITA&#199;&#195;O/LICITA&#199;&#213;ES%202017/PARTICIPANDO/AMARALINA/Edital%20e%20Anexos/LICITACAO1/Pavimenta&#231;&#227;o%20AMARALINA-Planilha%20M&#250;ltipla%20v002-NaoDesonerad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o"/>
      <sheetName val="INSTRUÇÕES"/>
      <sheetName val="INFO Geral"/>
      <sheetName val="MENU BDI"/>
      <sheetName val="BDI Construção Edifícios"/>
      <sheetName val="BDI Const. Rodovias e Ferrovias"/>
      <sheetName val="BDI Const. Redes Água, Esg. etc"/>
      <sheetName val="BDI Const. Man. Redes Elétricas"/>
      <sheetName val="BDI Obras Port., Marit. e Fluv."/>
      <sheetName val="BDI Fornec. Materiais e Equip."/>
      <sheetName val="BDI 2 Equipamentos"/>
      <sheetName val="BDI 3 Outros"/>
      <sheetName val="ORÇAMENTO"/>
      <sheetName val="QCI-AUX"/>
      <sheetName val="QCI"/>
      <sheetName val="CFF"/>
      <sheetName val="MEMORIAL"/>
      <sheetName val="ORÇAMENTO da empresa"/>
      <sheetName val="QCI pós licitação"/>
      <sheetName val="CFF da empresa"/>
      <sheetName val="Boletim de Medições"/>
      <sheetName val="RRE"/>
      <sheetName val="Sol. Aut. Saque"/>
      <sheetName val="Rascunho"/>
    </sheetNames>
    <sheetDataSet>
      <sheetData sheetId="0">
        <row r="46">
          <cell r="E46">
            <v>1407.0800000000002</v>
          </cell>
          <cell r="F46">
            <v>1231.1950000000002</v>
          </cell>
          <cell r="H46">
            <v>1231.1950000000002</v>
          </cell>
          <cell r="I46">
            <v>836.40200000000016</v>
          </cell>
          <cell r="J46">
            <v>5454.4</v>
          </cell>
          <cell r="K46">
            <v>137.99632000000003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view="pageBreakPreview" zoomScaleNormal="100" zoomScaleSheetLayoutView="100" workbookViewId="0">
      <selection activeCell="B27" sqref="B27"/>
    </sheetView>
  </sheetViews>
  <sheetFormatPr defaultRowHeight="15" x14ac:dyDescent="0.25"/>
  <cols>
    <col min="1" max="1" width="14.7109375" style="119" customWidth="1"/>
    <col min="2" max="2" width="36.28515625" style="130" customWidth="1"/>
    <col min="3" max="3" width="19.85546875" style="119" customWidth="1"/>
    <col min="4" max="4" width="16.28515625" style="119" customWidth="1"/>
    <col min="5" max="5" width="13.7109375" style="119" customWidth="1"/>
    <col min="6" max="7" width="16.85546875" style="119" customWidth="1"/>
    <col min="8" max="8" width="10" style="119" hidden="1" customWidth="1"/>
    <col min="9" max="9" width="9.85546875" style="119" hidden="1" customWidth="1"/>
    <col min="10" max="10" width="10" style="119" hidden="1" customWidth="1"/>
    <col min="11" max="11" width="13.7109375" style="119" bestFit="1" customWidth="1"/>
    <col min="12" max="12" width="11.28515625" style="119" bestFit="1" customWidth="1"/>
    <col min="13" max="13" width="14.140625" style="119" bestFit="1" customWidth="1"/>
    <col min="14" max="14" width="13.7109375" style="119" bestFit="1" customWidth="1"/>
    <col min="15" max="16384" width="9.140625" style="119"/>
  </cols>
  <sheetData>
    <row r="1" spans="1:14" ht="19.5" thickBot="1" x14ac:dyDescent="0.35">
      <c r="A1" s="136" t="s">
        <v>450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8"/>
    </row>
    <row r="2" spans="1:14" ht="30.75" thickBot="1" x14ac:dyDescent="0.3">
      <c r="A2" s="120" t="s">
        <v>451</v>
      </c>
      <c r="B2" s="121" t="s">
        <v>3</v>
      </c>
      <c r="C2" s="121" t="s">
        <v>468</v>
      </c>
      <c r="D2" s="121" t="s">
        <v>452</v>
      </c>
      <c r="E2" s="121" t="s">
        <v>453</v>
      </c>
      <c r="F2" s="122" t="s">
        <v>454</v>
      </c>
      <c r="G2" s="122" t="s">
        <v>455</v>
      </c>
      <c r="H2" s="139" t="s">
        <v>456</v>
      </c>
      <c r="I2" s="140"/>
      <c r="J2" s="141"/>
      <c r="K2" s="122" t="s">
        <v>457</v>
      </c>
      <c r="L2" s="122" t="s">
        <v>458</v>
      </c>
      <c r="M2" s="122" t="s">
        <v>459</v>
      </c>
      <c r="N2" s="123" t="s">
        <v>460</v>
      </c>
    </row>
    <row r="3" spans="1:14" ht="15.75" thickBot="1" x14ac:dyDescent="0.3">
      <c r="A3" s="120"/>
      <c r="B3" s="142"/>
      <c r="C3" s="143"/>
      <c r="D3" s="143"/>
      <c r="E3" s="143"/>
      <c r="F3" s="143"/>
      <c r="G3" s="144"/>
      <c r="H3" s="122" t="s">
        <v>32</v>
      </c>
      <c r="I3" s="122" t="s">
        <v>461</v>
      </c>
      <c r="J3" s="122" t="s">
        <v>462</v>
      </c>
      <c r="K3" s="139"/>
      <c r="L3" s="140"/>
      <c r="M3" s="140"/>
      <c r="N3" s="145"/>
    </row>
    <row r="4" spans="1:14" x14ac:dyDescent="0.25">
      <c r="A4" s="124">
        <v>1</v>
      </c>
      <c r="B4" s="133" t="s">
        <v>442</v>
      </c>
      <c r="C4" s="124">
        <v>3</v>
      </c>
      <c r="D4" s="124"/>
      <c r="E4" s="124"/>
      <c r="F4" s="124">
        <f>C4*15</f>
        <v>45</v>
      </c>
      <c r="G4" s="124" t="s">
        <v>463</v>
      </c>
      <c r="H4" s="124">
        <f t="shared" ref="H4:H9" si="0">F4</f>
        <v>45</v>
      </c>
      <c r="I4" s="124"/>
      <c r="J4" s="124"/>
      <c r="K4" s="124">
        <v>220</v>
      </c>
      <c r="L4" s="125">
        <f>F4/K4</f>
        <v>0.20454545454545456</v>
      </c>
      <c r="M4" s="124" t="s">
        <v>464</v>
      </c>
      <c r="N4" s="125">
        <v>2.5</v>
      </c>
    </row>
    <row r="5" spans="1:14" x14ac:dyDescent="0.25">
      <c r="A5" s="126">
        <v>2</v>
      </c>
      <c r="B5" s="132" t="s">
        <v>443</v>
      </c>
      <c r="C5" s="126">
        <v>5</v>
      </c>
      <c r="D5" s="126"/>
      <c r="E5" s="126"/>
      <c r="F5" s="126">
        <f>C5*15</f>
        <v>75</v>
      </c>
      <c r="G5" s="126" t="s">
        <v>463</v>
      </c>
      <c r="H5" s="124">
        <f t="shared" si="0"/>
        <v>75</v>
      </c>
      <c r="I5" s="126"/>
      <c r="J5" s="126"/>
      <c r="K5" s="126">
        <v>220</v>
      </c>
      <c r="L5" s="127">
        <f>F5/K5</f>
        <v>0.34090909090909088</v>
      </c>
      <c r="M5" s="126" t="s">
        <v>464</v>
      </c>
      <c r="N5" s="127">
        <v>2.5</v>
      </c>
    </row>
    <row r="6" spans="1:14" x14ac:dyDescent="0.25">
      <c r="A6" s="126">
        <v>3</v>
      </c>
      <c r="B6" s="132" t="s">
        <v>444</v>
      </c>
      <c r="C6" s="126">
        <v>5</v>
      </c>
      <c r="D6" s="126"/>
      <c r="E6" s="126"/>
      <c r="F6" s="126">
        <f t="shared" ref="F6:F7" si="1">C6*15</f>
        <v>75</v>
      </c>
      <c r="G6" s="126" t="s">
        <v>463</v>
      </c>
      <c r="H6" s="124">
        <f t="shared" si="0"/>
        <v>75</v>
      </c>
      <c r="I6" s="126"/>
      <c r="J6" s="126"/>
      <c r="K6" s="126">
        <v>220</v>
      </c>
      <c r="L6" s="127">
        <f>F6/K6</f>
        <v>0.34090909090909088</v>
      </c>
      <c r="M6" s="126" t="s">
        <v>464</v>
      </c>
      <c r="N6" s="127">
        <v>2.5</v>
      </c>
    </row>
    <row r="7" spans="1:14" x14ac:dyDescent="0.25">
      <c r="A7" s="126">
        <v>4</v>
      </c>
      <c r="B7" s="132" t="s">
        <v>445</v>
      </c>
      <c r="C7" s="126">
        <v>5</v>
      </c>
      <c r="D7" s="126"/>
      <c r="E7" s="126"/>
      <c r="F7" s="126">
        <f t="shared" si="1"/>
        <v>75</v>
      </c>
      <c r="G7" s="126" t="s">
        <v>463</v>
      </c>
      <c r="H7" s="124">
        <f t="shared" si="0"/>
        <v>75</v>
      </c>
      <c r="I7" s="126"/>
      <c r="J7" s="126"/>
      <c r="K7" s="126">
        <v>220</v>
      </c>
      <c r="L7" s="127">
        <f t="shared" ref="L7" si="2">F7/K7</f>
        <v>0.34090909090909088</v>
      </c>
      <c r="M7" s="126" t="s">
        <v>464</v>
      </c>
      <c r="N7" s="127">
        <v>2.5</v>
      </c>
    </row>
    <row r="8" spans="1:14" x14ac:dyDescent="0.25">
      <c r="A8" s="126">
        <v>5</v>
      </c>
      <c r="B8" s="132" t="s">
        <v>446</v>
      </c>
      <c r="C8" s="126"/>
      <c r="D8" s="126">
        <v>3</v>
      </c>
      <c r="E8" s="126"/>
      <c r="F8" s="126">
        <f>D8*300</f>
        <v>900</v>
      </c>
      <c r="G8" s="126" t="s">
        <v>463</v>
      </c>
      <c r="H8" s="124">
        <f t="shared" si="0"/>
        <v>900</v>
      </c>
      <c r="I8" s="126"/>
      <c r="J8" s="126"/>
      <c r="K8" s="126">
        <v>220</v>
      </c>
      <c r="L8" s="127">
        <f>F8/K8</f>
        <v>4.0909090909090908</v>
      </c>
      <c r="M8" s="126" t="s">
        <v>464</v>
      </c>
      <c r="N8" s="127">
        <v>4</v>
      </c>
    </row>
    <row r="9" spans="1:14" x14ac:dyDescent="0.25">
      <c r="A9" s="126">
        <v>6</v>
      </c>
      <c r="B9" s="132" t="s">
        <v>447</v>
      </c>
      <c r="C9" s="126"/>
      <c r="D9" s="126"/>
      <c r="E9" s="126">
        <v>1</v>
      </c>
      <c r="F9" s="126">
        <f>1*6000</f>
        <v>6000</v>
      </c>
      <c r="G9" s="126" t="s">
        <v>463</v>
      </c>
      <c r="H9" s="124">
        <f t="shared" si="0"/>
        <v>6000</v>
      </c>
      <c r="I9" s="126"/>
      <c r="J9" s="126"/>
      <c r="K9" s="126">
        <v>220</v>
      </c>
      <c r="L9" s="127">
        <f>F9/K9</f>
        <v>27.272727272727273</v>
      </c>
      <c r="M9" s="126" t="s">
        <v>464</v>
      </c>
      <c r="N9" s="127">
        <v>4</v>
      </c>
    </row>
    <row r="10" spans="1:14" ht="26.25" x14ac:dyDescent="0.25">
      <c r="A10" s="126">
        <v>7</v>
      </c>
      <c r="B10" s="132" t="s">
        <v>448</v>
      </c>
      <c r="C10" s="126"/>
      <c r="D10" s="126"/>
      <c r="E10" s="126">
        <v>1</v>
      </c>
      <c r="F10" s="126">
        <f t="shared" ref="F10:F11" si="3">1*6000</f>
        <v>6000</v>
      </c>
      <c r="G10" s="126" t="s">
        <v>463</v>
      </c>
      <c r="H10" s="124"/>
      <c r="I10" s="126">
        <f>F10</f>
        <v>6000</v>
      </c>
      <c r="J10" s="126"/>
      <c r="K10" s="126">
        <v>220</v>
      </c>
      <c r="L10" s="127">
        <f>F10/K10</f>
        <v>27.272727272727273</v>
      </c>
      <c r="M10" s="126" t="s">
        <v>464</v>
      </c>
      <c r="N10" s="127">
        <v>4</v>
      </c>
    </row>
    <row r="11" spans="1:14" ht="26.25" x14ac:dyDescent="0.25">
      <c r="A11" s="126">
        <v>8</v>
      </c>
      <c r="B11" s="132" t="s">
        <v>449</v>
      </c>
      <c r="C11" s="126"/>
      <c r="D11" s="126"/>
      <c r="E11" s="126">
        <v>1</v>
      </c>
      <c r="F11" s="126">
        <f t="shared" si="3"/>
        <v>6000</v>
      </c>
      <c r="G11" s="126" t="s">
        <v>463</v>
      </c>
      <c r="H11" s="124"/>
      <c r="I11" s="126"/>
      <c r="J11" s="126">
        <f>F11</f>
        <v>6000</v>
      </c>
      <c r="K11" s="126">
        <v>220</v>
      </c>
      <c r="L11" s="127">
        <f>F11/K11</f>
        <v>27.272727272727273</v>
      </c>
      <c r="M11" s="126" t="s">
        <v>465</v>
      </c>
      <c r="N11" s="127">
        <v>4</v>
      </c>
    </row>
    <row r="12" spans="1:14" x14ac:dyDescent="0.25">
      <c r="A12" s="126">
        <v>9</v>
      </c>
      <c r="B12" s="131" t="s">
        <v>467</v>
      </c>
      <c r="C12" s="126"/>
      <c r="D12" s="126"/>
      <c r="E12" s="126"/>
      <c r="F12" s="126">
        <v>0</v>
      </c>
      <c r="G12" s="126" t="s">
        <v>463</v>
      </c>
      <c r="H12" s="126"/>
      <c r="I12" s="126"/>
      <c r="J12" s="126"/>
      <c r="K12" s="126">
        <v>220</v>
      </c>
      <c r="L12" s="127">
        <f>F12/K12</f>
        <v>0</v>
      </c>
      <c r="M12" s="126" t="s">
        <v>465</v>
      </c>
      <c r="N12" s="127"/>
    </row>
    <row r="13" spans="1:14" x14ac:dyDescent="0.25">
      <c r="A13" s="126">
        <v>10</v>
      </c>
      <c r="B13" s="131" t="s">
        <v>467</v>
      </c>
      <c r="C13" s="126"/>
      <c r="D13" s="126"/>
      <c r="E13" s="126"/>
      <c r="F13" s="126">
        <v>0</v>
      </c>
      <c r="G13" s="126" t="s">
        <v>463</v>
      </c>
      <c r="H13" s="126"/>
      <c r="I13" s="126"/>
      <c r="J13" s="126"/>
      <c r="K13" s="126">
        <v>220</v>
      </c>
      <c r="L13" s="127">
        <f t="shared" ref="L13:L15" si="4">F13/K13</f>
        <v>0</v>
      </c>
      <c r="M13" s="126" t="s">
        <v>465</v>
      </c>
      <c r="N13" s="127"/>
    </row>
    <row r="14" spans="1:14" x14ac:dyDescent="0.25">
      <c r="A14" s="126">
        <v>11</v>
      </c>
      <c r="B14" s="131" t="s">
        <v>467</v>
      </c>
      <c r="C14" s="126"/>
      <c r="D14" s="126"/>
      <c r="E14" s="126"/>
      <c r="F14" s="126">
        <v>0</v>
      </c>
      <c r="G14" s="126" t="s">
        <v>463</v>
      </c>
      <c r="H14" s="126"/>
      <c r="I14" s="126"/>
      <c r="J14" s="126"/>
      <c r="K14" s="126">
        <v>200</v>
      </c>
      <c r="L14" s="127">
        <f t="shared" si="4"/>
        <v>0</v>
      </c>
      <c r="M14" s="126" t="s">
        <v>465</v>
      </c>
      <c r="N14" s="127"/>
    </row>
    <row r="15" spans="1:14" x14ac:dyDescent="0.25">
      <c r="A15" s="126">
        <v>12</v>
      </c>
      <c r="B15" s="131" t="s">
        <v>467</v>
      </c>
      <c r="C15" s="126"/>
      <c r="D15" s="126"/>
      <c r="E15" s="126"/>
      <c r="F15" s="126">
        <v>0</v>
      </c>
      <c r="G15" s="126" t="s">
        <v>463</v>
      </c>
      <c r="H15" s="126"/>
      <c r="I15" s="126"/>
      <c r="J15" s="126"/>
      <c r="K15" s="126">
        <v>200</v>
      </c>
      <c r="L15" s="127">
        <f t="shared" si="4"/>
        <v>0</v>
      </c>
      <c r="M15" s="126" t="s">
        <v>465</v>
      </c>
      <c r="N15" s="127"/>
    </row>
    <row r="16" spans="1:14" ht="21" x14ac:dyDescent="0.35">
      <c r="A16" s="146" t="s">
        <v>368</v>
      </c>
      <c r="B16" s="146"/>
      <c r="C16" s="146"/>
      <c r="D16" s="146"/>
      <c r="E16" s="146"/>
      <c r="F16" s="128">
        <f>SUM(F4:F15)</f>
        <v>19170</v>
      </c>
      <c r="G16" s="129"/>
      <c r="H16" s="129">
        <f>SUM(H4:H15)</f>
        <v>7170</v>
      </c>
      <c r="I16" s="129">
        <f>SUM(I4:I15)</f>
        <v>6000</v>
      </c>
      <c r="J16" s="129">
        <f>SUM(J4:J15)</f>
        <v>6000</v>
      </c>
    </row>
    <row r="17" spans="1:14" ht="21" x14ac:dyDescent="0.35">
      <c r="A17" s="147" t="s">
        <v>466</v>
      </c>
      <c r="B17" s="147"/>
      <c r="C17" s="147"/>
      <c r="D17" s="147"/>
      <c r="E17" s="147"/>
      <c r="F17" s="128">
        <f>F16*0.92</f>
        <v>17636.400000000001</v>
      </c>
    </row>
    <row r="18" spans="1:14" ht="34.5" customHeight="1" x14ac:dyDescent="0.25">
      <c r="A18" s="135"/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</row>
  </sheetData>
  <mergeCells count="7">
    <mergeCell ref="A18:N18"/>
    <mergeCell ref="A1:N1"/>
    <mergeCell ref="H2:J2"/>
    <mergeCell ref="B3:G3"/>
    <mergeCell ref="K3:N3"/>
    <mergeCell ref="A16:E16"/>
    <mergeCell ref="A17:E17"/>
  </mergeCells>
  <pageMargins left="0.7" right="0.7" top="0.75" bottom="0.75" header="0.3" footer="0.3"/>
  <pageSetup paperSize="9" scale="71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90"/>
  <sheetViews>
    <sheetView showGridLines="0" view="pageBreakPreview" zoomScaleNormal="56" zoomScaleSheetLayoutView="100" zoomScalePageLayoutView="10" workbookViewId="0">
      <selection activeCell="J6" sqref="J6"/>
    </sheetView>
  </sheetViews>
  <sheetFormatPr defaultColWidth="9.140625" defaultRowHeight="15" x14ac:dyDescent="0.2"/>
  <cols>
    <col min="1" max="1" width="6.5703125" style="4" customWidth="1"/>
    <col min="2" max="2" width="10.85546875" style="4" customWidth="1"/>
    <col min="3" max="3" width="19.140625" style="4" customWidth="1"/>
    <col min="4" max="4" width="82.7109375" style="71" customWidth="1"/>
    <col min="5" max="5" width="9.28515625" style="3" customWidth="1"/>
    <col min="6" max="6" width="7.140625" style="6" customWidth="1"/>
    <col min="7" max="7" width="10" style="6" customWidth="1"/>
    <col min="8" max="8" width="17.5703125" style="6" customWidth="1"/>
    <col min="9" max="9" width="13.28515625" style="29" customWidth="1"/>
    <col min="10" max="10" width="20.28515625" style="29" customWidth="1"/>
    <col min="11" max="16384" width="9.140625" style="29"/>
  </cols>
  <sheetData>
    <row r="2" spans="1:10" x14ac:dyDescent="0.2">
      <c r="A2" s="148" t="s">
        <v>239</v>
      </c>
      <c r="B2" s="148"/>
      <c r="C2" s="148"/>
      <c r="D2" s="148"/>
      <c r="E2" s="148"/>
      <c r="F2" s="148"/>
      <c r="G2" s="148"/>
      <c r="H2" s="148"/>
      <c r="I2" s="148"/>
    </row>
    <row r="3" spans="1:10" x14ac:dyDescent="0.2">
      <c r="A3" s="149" t="s">
        <v>240</v>
      </c>
      <c r="B3" s="149"/>
      <c r="C3" s="149"/>
      <c r="D3" s="149"/>
      <c r="E3" s="149"/>
      <c r="F3" s="149"/>
      <c r="G3" s="149"/>
      <c r="H3" s="149"/>
      <c r="I3" s="149"/>
    </row>
    <row r="4" spans="1:10" ht="18" customHeight="1" x14ac:dyDescent="0.2">
      <c r="A4" s="149" t="s">
        <v>344</v>
      </c>
      <c r="B4" s="149"/>
      <c r="C4" s="149"/>
      <c r="D4" s="149"/>
      <c r="E4" s="149"/>
      <c r="F4" s="149"/>
      <c r="G4" s="149"/>
      <c r="H4" s="149"/>
      <c r="I4" s="149"/>
    </row>
    <row r="5" spans="1:10" x14ac:dyDescent="0.2">
      <c r="A5" s="150"/>
      <c r="B5" s="150"/>
      <c r="C5" s="150"/>
      <c r="D5" s="150"/>
      <c r="E5" s="150"/>
      <c r="F5" s="150"/>
      <c r="G5" s="150"/>
      <c r="H5" s="150"/>
      <c r="I5" s="150"/>
    </row>
    <row r="6" spans="1:10" ht="18" customHeight="1" x14ac:dyDescent="0.2">
      <c r="A6" s="151" t="s">
        <v>25</v>
      </c>
      <c r="B6" s="151"/>
      <c r="C6" s="151"/>
      <c r="D6" s="151"/>
      <c r="E6" s="151"/>
      <c r="F6" s="151"/>
      <c r="G6" s="151"/>
      <c r="H6" s="151"/>
      <c r="I6" s="151"/>
    </row>
    <row r="7" spans="1:10" ht="18" x14ac:dyDescent="0.2">
      <c r="A7" s="159" t="s">
        <v>22</v>
      </c>
      <c r="B7" s="159"/>
      <c r="C7" s="159"/>
      <c r="D7" s="159"/>
      <c r="E7" s="159"/>
      <c r="F7" s="159"/>
      <c r="G7" s="159"/>
      <c r="H7" s="159"/>
      <c r="I7" s="159"/>
    </row>
    <row r="8" spans="1:10" ht="15.75" thickBot="1" x14ac:dyDescent="0.25">
      <c r="A8" s="36"/>
      <c r="B8" s="36"/>
      <c r="C8" s="36"/>
      <c r="D8" s="64"/>
      <c r="E8" s="39"/>
      <c r="F8" s="37"/>
      <c r="G8" s="37"/>
      <c r="H8" s="37"/>
      <c r="I8" s="38"/>
    </row>
    <row r="9" spans="1:10" s="31" customFormat="1" ht="16.5" thickBot="1" x14ac:dyDescent="0.25">
      <c r="A9" s="55" t="s">
        <v>2</v>
      </c>
      <c r="B9" s="55" t="s">
        <v>19</v>
      </c>
      <c r="C9" s="56" t="s">
        <v>14</v>
      </c>
      <c r="D9" s="65" t="s">
        <v>10</v>
      </c>
      <c r="E9" s="57" t="s">
        <v>47</v>
      </c>
      <c r="F9" s="43" t="s">
        <v>20</v>
      </c>
      <c r="G9" s="59" t="s">
        <v>21</v>
      </c>
      <c r="H9" s="58" t="s">
        <v>16</v>
      </c>
      <c r="I9" s="60" t="s">
        <v>12</v>
      </c>
    </row>
    <row r="10" spans="1:10" s="31" customFormat="1" ht="15.75" x14ac:dyDescent="0.2">
      <c r="A10" s="158" t="s">
        <v>39</v>
      </c>
      <c r="B10" s="158"/>
      <c r="C10" s="158"/>
      <c r="D10" s="158"/>
      <c r="E10" s="158"/>
      <c r="F10" s="158"/>
      <c r="G10" s="158"/>
      <c r="H10" s="158"/>
      <c r="I10" s="158"/>
      <c r="J10" s="166" t="s">
        <v>336</v>
      </c>
    </row>
    <row r="11" spans="1:10" ht="45" x14ac:dyDescent="0.2">
      <c r="A11" s="52" t="s">
        <v>1</v>
      </c>
      <c r="B11" s="52" t="s">
        <v>40</v>
      </c>
      <c r="C11" s="52" t="s">
        <v>17</v>
      </c>
      <c r="D11" s="62" t="s">
        <v>277</v>
      </c>
      <c r="E11" s="63">
        <v>6</v>
      </c>
      <c r="F11" s="54" t="s">
        <v>43</v>
      </c>
      <c r="G11" s="61" t="s">
        <v>41</v>
      </c>
      <c r="H11" s="61" t="s">
        <v>42</v>
      </c>
      <c r="I11" s="40">
        <f>(H11+G11)*E11</f>
        <v>814.9799999999999</v>
      </c>
      <c r="J11" s="166"/>
    </row>
    <row r="12" spans="1:10" ht="16.5" thickBot="1" x14ac:dyDescent="0.3">
      <c r="A12" s="52"/>
      <c r="B12" s="160" t="s">
        <v>0</v>
      </c>
      <c r="C12" s="161"/>
      <c r="D12" s="161"/>
      <c r="E12" s="161"/>
      <c r="F12" s="161"/>
      <c r="G12" s="161"/>
      <c r="H12" s="162"/>
      <c r="I12" s="49">
        <f>SUM(I11:I11)</f>
        <v>814.9799999999999</v>
      </c>
      <c r="J12" s="166"/>
    </row>
    <row r="13" spans="1:10" ht="15.75" customHeight="1" x14ac:dyDescent="0.2">
      <c r="A13" s="158" t="s">
        <v>54</v>
      </c>
      <c r="B13" s="158"/>
      <c r="C13" s="158"/>
      <c r="D13" s="158"/>
      <c r="E13" s="158"/>
      <c r="F13" s="158"/>
      <c r="G13" s="158"/>
      <c r="H13" s="158"/>
      <c r="I13" s="158"/>
    </row>
    <row r="14" spans="1:10" ht="30" x14ac:dyDescent="0.2">
      <c r="A14" s="52" t="s">
        <v>18</v>
      </c>
      <c r="B14" s="52" t="s">
        <v>241</v>
      </c>
      <c r="C14" s="52" t="s">
        <v>17</v>
      </c>
      <c r="D14" s="62" t="s">
        <v>242</v>
      </c>
      <c r="E14" s="53">
        <f>'M CALCULO'!B9</f>
        <v>86.21</v>
      </c>
      <c r="F14" s="54" t="s">
        <v>43</v>
      </c>
      <c r="G14" s="101">
        <v>30.59</v>
      </c>
      <c r="H14" s="101">
        <v>17.98</v>
      </c>
      <c r="I14" s="40">
        <f>(H14+G14)*E14</f>
        <v>4187.2196999999996</v>
      </c>
      <c r="J14" s="163" t="s">
        <v>336</v>
      </c>
    </row>
    <row r="15" spans="1:10" x14ac:dyDescent="0.2">
      <c r="A15" s="52" t="s">
        <v>23</v>
      </c>
      <c r="B15" s="52" t="s">
        <v>243</v>
      </c>
      <c r="C15" s="52" t="s">
        <v>17</v>
      </c>
      <c r="D15" s="62" t="s">
        <v>244</v>
      </c>
      <c r="E15" s="53">
        <f>'M CALCULO'!B11</f>
        <v>25.72</v>
      </c>
      <c r="F15" s="54" t="s">
        <v>43</v>
      </c>
      <c r="G15" s="61" t="s">
        <v>246</v>
      </c>
      <c r="H15" s="61" t="s">
        <v>245</v>
      </c>
      <c r="I15" s="40">
        <f>(H15+G15)*E15</f>
        <v>152.5196</v>
      </c>
      <c r="J15" s="163"/>
    </row>
    <row r="16" spans="1:10" ht="16.5" thickBot="1" x14ac:dyDescent="0.3">
      <c r="A16" s="152" t="s">
        <v>0</v>
      </c>
      <c r="B16" s="152"/>
      <c r="C16" s="152"/>
      <c r="D16" s="152"/>
      <c r="E16" s="152"/>
      <c r="F16" s="152"/>
      <c r="G16" s="152"/>
      <c r="H16" s="153"/>
      <c r="I16" s="49">
        <f>SUM(I14:I15)</f>
        <v>4339.7392999999993</v>
      </c>
      <c r="J16" s="163"/>
    </row>
    <row r="17" spans="1:11" ht="15.75" customHeight="1" x14ac:dyDescent="0.2">
      <c r="A17" s="158" t="s">
        <v>57</v>
      </c>
      <c r="B17" s="158"/>
      <c r="C17" s="158"/>
      <c r="D17" s="158"/>
      <c r="E17" s="158"/>
      <c r="F17" s="158"/>
      <c r="G17" s="158"/>
      <c r="H17" s="158"/>
      <c r="I17" s="158"/>
      <c r="J17" s="163" t="s">
        <v>336</v>
      </c>
    </row>
    <row r="18" spans="1:11" s="81" customFormat="1" x14ac:dyDescent="0.2">
      <c r="A18" s="52" t="s">
        <v>45</v>
      </c>
      <c r="B18" s="52" t="s">
        <v>58</v>
      </c>
      <c r="C18" s="52" t="s">
        <v>17</v>
      </c>
      <c r="D18" s="62" t="s">
        <v>59</v>
      </c>
      <c r="E18" s="53">
        <f>'M CALCULO'!B40</f>
        <v>96.572999999999993</v>
      </c>
      <c r="F18" s="54" t="s">
        <v>43</v>
      </c>
      <c r="G18" s="61" t="s">
        <v>61</v>
      </c>
      <c r="H18" s="61" t="s">
        <v>60</v>
      </c>
      <c r="I18" s="40">
        <f>(H18+G18)*E18</f>
        <v>5581.9193999999998</v>
      </c>
      <c r="J18" s="163"/>
    </row>
    <row r="19" spans="1:11" ht="16.5" thickBot="1" x14ac:dyDescent="0.3">
      <c r="A19" s="152" t="s">
        <v>0</v>
      </c>
      <c r="B19" s="152"/>
      <c r="C19" s="152"/>
      <c r="D19" s="152"/>
      <c r="E19" s="152"/>
      <c r="F19" s="152"/>
      <c r="G19" s="152"/>
      <c r="H19" s="153"/>
      <c r="I19" s="49">
        <f>SUM(I18:I18)</f>
        <v>5581.9193999999998</v>
      </c>
      <c r="J19" s="163"/>
    </row>
    <row r="20" spans="1:11" ht="15.75" customHeight="1" x14ac:dyDescent="0.2">
      <c r="A20" s="158" t="s">
        <v>63</v>
      </c>
      <c r="B20" s="158"/>
      <c r="C20" s="158"/>
      <c r="D20" s="158"/>
      <c r="E20" s="158"/>
      <c r="F20" s="158"/>
      <c r="G20" s="158"/>
      <c r="H20" s="158"/>
      <c r="I20" s="158"/>
    </row>
    <row r="21" spans="1:11" ht="45" x14ac:dyDescent="0.2">
      <c r="A21" s="52" t="s">
        <v>48</v>
      </c>
      <c r="B21" s="52" t="s">
        <v>356</v>
      </c>
      <c r="C21" s="52" t="s">
        <v>17</v>
      </c>
      <c r="D21" s="62" t="s">
        <v>357</v>
      </c>
      <c r="E21" s="53">
        <f>'M CALCULO'!B44</f>
        <v>193.14599999999999</v>
      </c>
      <c r="F21" s="54" t="s">
        <v>43</v>
      </c>
      <c r="G21" s="61" t="s">
        <v>358</v>
      </c>
      <c r="H21" s="61" t="s">
        <v>359</v>
      </c>
      <c r="I21" s="40">
        <f>(H21+G21)*E21</f>
        <v>1713.2050200000001</v>
      </c>
      <c r="J21" s="165" t="s">
        <v>384</v>
      </c>
    </row>
    <row r="22" spans="1:11" x14ac:dyDescent="0.2">
      <c r="A22" s="52" t="s">
        <v>49</v>
      </c>
      <c r="B22" s="52" t="s">
        <v>66</v>
      </c>
      <c r="C22" s="52" t="s">
        <v>17</v>
      </c>
      <c r="D22" s="62" t="s">
        <v>87</v>
      </c>
      <c r="E22" s="53">
        <f>'M CALCULO'!B47</f>
        <v>193.14599999999999</v>
      </c>
      <c r="F22" s="54" t="s">
        <v>43</v>
      </c>
      <c r="G22" s="61" t="s">
        <v>72</v>
      </c>
      <c r="H22" s="61" t="s">
        <v>71</v>
      </c>
      <c r="I22" s="40">
        <f>(H22+G22)*E22</f>
        <v>681.80538000000001</v>
      </c>
      <c r="J22" s="165"/>
    </row>
    <row r="23" spans="1:11" x14ac:dyDescent="0.2">
      <c r="A23" s="52" t="s">
        <v>50</v>
      </c>
      <c r="B23" s="52" t="s">
        <v>67</v>
      </c>
      <c r="C23" s="52" t="s">
        <v>17</v>
      </c>
      <c r="D23" s="62" t="s">
        <v>68</v>
      </c>
      <c r="E23" s="53">
        <f>'M CALCULO'!B65</f>
        <v>186.29500000000002</v>
      </c>
      <c r="F23" s="54" t="s">
        <v>43</v>
      </c>
      <c r="G23" s="61" t="s">
        <v>70</v>
      </c>
      <c r="H23" s="61" t="s">
        <v>69</v>
      </c>
      <c r="I23" s="40">
        <f t="shared" ref="I23:I28" si="0">(H23+G23)*E23</f>
        <v>2600.6781999999998</v>
      </c>
      <c r="J23" s="165"/>
    </row>
    <row r="24" spans="1:11" x14ac:dyDescent="0.2">
      <c r="A24" s="52" t="s">
        <v>51</v>
      </c>
      <c r="B24" s="52" t="s">
        <v>75</v>
      </c>
      <c r="C24" s="52" t="s">
        <v>17</v>
      </c>
      <c r="D24" s="62" t="s">
        <v>76</v>
      </c>
      <c r="E24" s="53">
        <f>'M CALCULO'!F69</f>
        <v>54.287999999999997</v>
      </c>
      <c r="F24" s="54" t="s">
        <v>43</v>
      </c>
      <c r="G24" s="61" t="s">
        <v>78</v>
      </c>
      <c r="H24" s="61" t="s">
        <v>77</v>
      </c>
      <c r="I24" s="40">
        <f t="shared" si="0"/>
        <v>862.63631999999984</v>
      </c>
      <c r="J24" s="165"/>
    </row>
    <row r="25" spans="1:11" x14ac:dyDescent="0.2">
      <c r="A25" s="52" t="s">
        <v>52</v>
      </c>
      <c r="B25" s="52">
        <v>201302</v>
      </c>
      <c r="C25" s="52" t="s">
        <v>17</v>
      </c>
      <c r="D25" s="62" t="s">
        <v>80</v>
      </c>
      <c r="E25" s="53">
        <f>'M CALCULO'!B74</f>
        <v>186.29500000000002</v>
      </c>
      <c r="F25" s="54" t="s">
        <v>43</v>
      </c>
      <c r="G25" s="61" t="s">
        <v>82</v>
      </c>
      <c r="H25" s="61" t="s">
        <v>81</v>
      </c>
      <c r="I25" s="40">
        <f t="shared" si="0"/>
        <v>7716.3389000000006</v>
      </c>
      <c r="J25" s="165"/>
    </row>
    <row r="26" spans="1:11" x14ac:dyDescent="0.2">
      <c r="A26" s="52" t="s">
        <v>327</v>
      </c>
      <c r="B26" s="52" t="s">
        <v>373</v>
      </c>
      <c r="C26" s="52" t="s">
        <v>17</v>
      </c>
      <c r="D26" s="62" t="s">
        <v>374</v>
      </c>
      <c r="E26" s="53">
        <f>'M CALCULO'!B83</f>
        <v>95.448000000000008</v>
      </c>
      <c r="F26" s="54" t="s">
        <v>43</v>
      </c>
      <c r="G26" s="61" t="s">
        <v>375</v>
      </c>
      <c r="H26" s="61" t="s">
        <v>376</v>
      </c>
      <c r="I26" s="40">
        <f t="shared" si="0"/>
        <v>739.72200000000009</v>
      </c>
      <c r="J26" s="165"/>
    </row>
    <row r="27" spans="1:11" x14ac:dyDescent="0.2">
      <c r="A27" s="52" t="s">
        <v>353</v>
      </c>
      <c r="B27" s="52" t="s">
        <v>83</v>
      </c>
      <c r="C27" s="52" t="s">
        <v>17</v>
      </c>
      <c r="D27" s="62" t="s">
        <v>84</v>
      </c>
      <c r="E27" s="53">
        <f>'M CALCULO'!B91</f>
        <v>95.448000000000008</v>
      </c>
      <c r="F27" s="54" t="s">
        <v>43</v>
      </c>
      <c r="G27" s="61" t="s">
        <v>86</v>
      </c>
      <c r="H27" s="61" t="s">
        <v>85</v>
      </c>
      <c r="I27" s="40">
        <f t="shared" si="0"/>
        <v>1005.0674400000001</v>
      </c>
      <c r="J27" s="165"/>
    </row>
    <row r="28" spans="1:11" x14ac:dyDescent="0.2">
      <c r="A28" s="52" t="s">
        <v>354</v>
      </c>
      <c r="B28" s="52" t="s">
        <v>379</v>
      </c>
      <c r="C28" s="52" t="s">
        <v>17</v>
      </c>
      <c r="D28" s="62" t="s">
        <v>380</v>
      </c>
      <c r="E28" s="53">
        <f>'M CALCULO'!E98</f>
        <v>117.839</v>
      </c>
      <c r="F28" s="54" t="s">
        <v>43</v>
      </c>
      <c r="G28" s="61" t="s">
        <v>381</v>
      </c>
      <c r="H28" s="82" t="s">
        <v>382</v>
      </c>
      <c r="I28" s="40">
        <f t="shared" si="0"/>
        <v>1061.7293900000002</v>
      </c>
      <c r="J28" s="165"/>
    </row>
    <row r="29" spans="1:11" ht="30" x14ac:dyDescent="0.2">
      <c r="A29" s="52" t="s">
        <v>355</v>
      </c>
      <c r="B29" s="52" t="s">
        <v>328</v>
      </c>
      <c r="C29" s="52" t="s">
        <v>17</v>
      </c>
      <c r="D29" s="62" t="s">
        <v>385</v>
      </c>
      <c r="E29" s="53">
        <v>100</v>
      </c>
      <c r="F29" s="54" t="s">
        <v>43</v>
      </c>
      <c r="G29" s="61" t="s">
        <v>329</v>
      </c>
      <c r="H29" s="82" t="s">
        <v>330</v>
      </c>
      <c r="I29" s="40">
        <f t="shared" ref="I29" si="1">(H29+G29)*E29</f>
        <v>1407</v>
      </c>
      <c r="J29" s="165"/>
    </row>
    <row r="30" spans="1:11" ht="16.5" thickBot="1" x14ac:dyDescent="0.3">
      <c r="A30" s="152" t="s">
        <v>0</v>
      </c>
      <c r="B30" s="152"/>
      <c r="C30" s="152"/>
      <c r="D30" s="152"/>
      <c r="E30" s="152"/>
      <c r="F30" s="152"/>
      <c r="G30" s="152"/>
      <c r="H30" s="153"/>
      <c r="I30" s="49">
        <f>SUM(I21:I29)</f>
        <v>17788.182650000002</v>
      </c>
      <c r="J30" s="165"/>
    </row>
    <row r="31" spans="1:11" ht="15.75" customHeight="1" x14ac:dyDescent="0.2">
      <c r="A31" s="158" t="s">
        <v>90</v>
      </c>
      <c r="B31" s="158"/>
      <c r="C31" s="158"/>
      <c r="D31" s="158"/>
      <c r="E31" s="158"/>
      <c r="F31" s="158"/>
      <c r="G31" s="158"/>
      <c r="H31" s="158"/>
      <c r="I31" s="158"/>
    </row>
    <row r="32" spans="1:11" ht="30" x14ac:dyDescent="0.2">
      <c r="A32" s="52" t="s">
        <v>55</v>
      </c>
      <c r="B32" s="52" t="s">
        <v>278</v>
      </c>
      <c r="C32" s="52" t="s">
        <v>17</v>
      </c>
      <c r="D32" s="62" t="s">
        <v>279</v>
      </c>
      <c r="E32" s="53">
        <f>'M CALCULO'!H106</f>
        <v>16.8</v>
      </c>
      <c r="F32" s="54" t="s">
        <v>43</v>
      </c>
      <c r="G32" s="101">
        <v>574.86</v>
      </c>
      <c r="H32" s="101">
        <v>26.88</v>
      </c>
      <c r="I32" s="40">
        <f>(H32+G32)*E32</f>
        <v>10109.232</v>
      </c>
      <c r="J32" s="164"/>
      <c r="K32" s="29" t="s">
        <v>88</v>
      </c>
    </row>
    <row r="33" spans="1:11" x14ac:dyDescent="0.2">
      <c r="A33" s="52" t="s">
        <v>56</v>
      </c>
      <c r="B33" s="52" t="s">
        <v>280</v>
      </c>
      <c r="C33" s="52" t="s">
        <v>17</v>
      </c>
      <c r="D33" s="62" t="s">
        <v>281</v>
      </c>
      <c r="E33" s="53">
        <f>'M CALCULO'!F108</f>
        <v>5.6</v>
      </c>
      <c r="F33" s="54" t="s">
        <v>337</v>
      </c>
      <c r="G33" s="101">
        <v>126.19</v>
      </c>
      <c r="H33" s="101">
        <v>37.200000000000003</v>
      </c>
      <c r="I33" s="40">
        <f t="shared" ref="I33" si="2">(H33+G33)*E33</f>
        <v>914.98399999999981</v>
      </c>
      <c r="J33" s="164"/>
      <c r="K33" s="29" t="s">
        <v>89</v>
      </c>
    </row>
    <row r="34" spans="1:11" ht="30" x14ac:dyDescent="0.2">
      <c r="A34" s="52" t="s">
        <v>247</v>
      </c>
      <c r="B34" s="52" t="s">
        <v>389</v>
      </c>
      <c r="C34" s="52" t="s">
        <v>17</v>
      </c>
      <c r="D34" s="62" t="s">
        <v>390</v>
      </c>
      <c r="E34" s="53">
        <f>'M CALCULO'!H115</f>
        <v>2.4</v>
      </c>
      <c r="F34" s="54" t="s">
        <v>337</v>
      </c>
      <c r="G34" s="101">
        <v>452.37</v>
      </c>
      <c r="H34" s="101">
        <v>28.65</v>
      </c>
      <c r="I34" s="40">
        <f t="shared" ref="I34:I36" si="3">(H34+G34)*E34</f>
        <v>1154.4479999999999</v>
      </c>
      <c r="J34" s="164"/>
    </row>
    <row r="35" spans="1:11" x14ac:dyDescent="0.2">
      <c r="A35" s="52" t="s">
        <v>386</v>
      </c>
      <c r="B35" s="52" t="s">
        <v>401</v>
      </c>
      <c r="C35" s="52" t="s">
        <v>17</v>
      </c>
      <c r="D35" s="62" t="s">
        <v>402</v>
      </c>
      <c r="E35" s="53">
        <f>E34</f>
        <v>2.4</v>
      </c>
      <c r="F35" s="54" t="s">
        <v>43</v>
      </c>
      <c r="G35" s="61" t="s">
        <v>403</v>
      </c>
      <c r="H35" s="82" t="s">
        <v>24</v>
      </c>
      <c r="I35" s="40">
        <f t="shared" si="3"/>
        <v>204</v>
      </c>
      <c r="J35" s="164"/>
    </row>
    <row r="36" spans="1:11" x14ac:dyDescent="0.2">
      <c r="A36" s="52" t="s">
        <v>404</v>
      </c>
      <c r="B36" s="52" t="s">
        <v>405</v>
      </c>
      <c r="C36" s="52" t="s">
        <v>17</v>
      </c>
      <c r="D36" s="62" t="s">
        <v>406</v>
      </c>
      <c r="E36" s="53">
        <f>'M CALCULO'!H127</f>
        <v>18.2</v>
      </c>
      <c r="F36" s="54" t="s">
        <v>43</v>
      </c>
      <c r="G36" s="61" t="s">
        <v>407</v>
      </c>
      <c r="H36" s="82" t="s">
        <v>24</v>
      </c>
      <c r="I36" s="40">
        <f t="shared" si="3"/>
        <v>3913</v>
      </c>
      <c r="J36" s="164"/>
    </row>
    <row r="37" spans="1:11" ht="16.5" thickBot="1" x14ac:dyDescent="0.3">
      <c r="A37" s="152" t="s">
        <v>0</v>
      </c>
      <c r="B37" s="152"/>
      <c r="C37" s="152"/>
      <c r="D37" s="152"/>
      <c r="E37" s="152"/>
      <c r="F37" s="152"/>
      <c r="G37" s="152"/>
      <c r="H37" s="153"/>
      <c r="I37" s="49">
        <f>SUM(I32:I36)</f>
        <v>16295.664000000001</v>
      </c>
      <c r="J37" s="164"/>
    </row>
    <row r="38" spans="1:11" ht="15.75" customHeight="1" x14ac:dyDescent="0.2">
      <c r="A38" s="158" t="s">
        <v>97</v>
      </c>
      <c r="B38" s="158"/>
      <c r="C38" s="158"/>
      <c r="D38" s="158"/>
      <c r="E38" s="158"/>
      <c r="F38" s="158"/>
      <c r="G38" s="158"/>
      <c r="H38" s="158"/>
      <c r="I38" s="158"/>
    </row>
    <row r="39" spans="1:11" ht="30" x14ac:dyDescent="0.2">
      <c r="A39" s="52" t="s">
        <v>62</v>
      </c>
      <c r="B39" s="52" t="s">
        <v>98</v>
      </c>
      <c r="C39" s="52" t="s">
        <v>17</v>
      </c>
      <c r="D39" s="62" t="s">
        <v>99</v>
      </c>
      <c r="E39" s="53">
        <f>E40*10</f>
        <v>373.29999999999995</v>
      </c>
      <c r="F39" s="54" t="s">
        <v>101</v>
      </c>
      <c r="G39" s="61" t="s">
        <v>100</v>
      </c>
      <c r="H39" s="61" t="s">
        <v>24</v>
      </c>
      <c r="I39" s="40">
        <f>(H39+G39)*E39</f>
        <v>3732.9999999999995</v>
      </c>
      <c r="J39" s="163" t="s">
        <v>336</v>
      </c>
    </row>
    <row r="40" spans="1:11" ht="30" x14ac:dyDescent="0.2">
      <c r="A40" s="52" t="s">
        <v>248</v>
      </c>
      <c r="B40" s="52" t="s">
        <v>282</v>
      </c>
      <c r="C40" s="52" t="s">
        <v>283</v>
      </c>
      <c r="D40" s="62" t="s">
        <v>284</v>
      </c>
      <c r="E40" s="53">
        <v>37.33</v>
      </c>
      <c r="F40" s="54" t="s">
        <v>43</v>
      </c>
      <c r="G40" s="61" t="s">
        <v>285</v>
      </c>
      <c r="H40" s="61" t="s">
        <v>24</v>
      </c>
      <c r="I40" s="40">
        <f>(H40+G40)*E40</f>
        <v>6188.1940999999997</v>
      </c>
      <c r="J40" s="163"/>
    </row>
    <row r="41" spans="1:11" ht="16.5" thickBot="1" x14ac:dyDescent="0.3">
      <c r="A41" s="152" t="s">
        <v>0</v>
      </c>
      <c r="B41" s="152"/>
      <c r="C41" s="152"/>
      <c r="D41" s="152"/>
      <c r="E41" s="152"/>
      <c r="F41" s="152"/>
      <c r="G41" s="152"/>
      <c r="H41" s="153"/>
      <c r="I41" s="49">
        <f>SUM(I39:I40)</f>
        <v>9921.1940999999988</v>
      </c>
      <c r="J41" s="163"/>
    </row>
    <row r="42" spans="1:11" ht="15.75" customHeight="1" x14ac:dyDescent="0.2">
      <c r="A42" s="158" t="s">
        <v>104</v>
      </c>
      <c r="B42" s="158"/>
      <c r="C42" s="158"/>
      <c r="D42" s="158"/>
      <c r="E42" s="158"/>
      <c r="F42" s="158"/>
      <c r="G42" s="158"/>
      <c r="H42" s="158"/>
      <c r="I42" s="158"/>
    </row>
    <row r="43" spans="1:11" x14ac:dyDescent="0.2">
      <c r="A43" s="52" t="s">
        <v>64</v>
      </c>
      <c r="B43" s="52" t="s">
        <v>289</v>
      </c>
      <c r="C43" s="52" t="s">
        <v>17</v>
      </c>
      <c r="D43" s="77" t="s">
        <v>290</v>
      </c>
      <c r="E43" s="53">
        <v>4</v>
      </c>
      <c r="F43" s="54" t="s">
        <v>95</v>
      </c>
      <c r="G43" s="61" t="s">
        <v>291</v>
      </c>
      <c r="H43" s="61" t="s">
        <v>292</v>
      </c>
      <c r="I43" s="40">
        <f>(H43+G43)*E43</f>
        <v>507.44</v>
      </c>
      <c r="J43" s="116" t="s">
        <v>384</v>
      </c>
    </row>
    <row r="44" spans="1:11" x14ac:dyDescent="0.2">
      <c r="A44" s="52" t="s">
        <v>65</v>
      </c>
      <c r="B44" s="52" t="s">
        <v>293</v>
      </c>
      <c r="C44" s="52" t="s">
        <v>17</v>
      </c>
      <c r="D44" s="77" t="s">
        <v>294</v>
      </c>
      <c r="E44" s="53">
        <v>2</v>
      </c>
      <c r="F44" s="54" t="s">
        <v>95</v>
      </c>
      <c r="G44" s="61" t="s">
        <v>295</v>
      </c>
      <c r="H44" s="61" t="s">
        <v>292</v>
      </c>
      <c r="I44" s="40">
        <f t="shared" ref="I44:I79" si="4">(H44+G44)*E44</f>
        <v>570.86</v>
      </c>
      <c r="J44" s="116"/>
    </row>
    <row r="45" spans="1:11" ht="30" x14ac:dyDescent="0.2">
      <c r="A45" s="52" t="s">
        <v>73</v>
      </c>
      <c r="B45" s="52" t="s">
        <v>296</v>
      </c>
      <c r="C45" s="52" t="s">
        <v>17</v>
      </c>
      <c r="D45" s="77" t="s">
        <v>297</v>
      </c>
      <c r="E45" s="53">
        <v>4</v>
      </c>
      <c r="F45" s="54" t="s">
        <v>95</v>
      </c>
      <c r="G45" s="61" t="s">
        <v>298</v>
      </c>
      <c r="H45" s="61" t="s">
        <v>299</v>
      </c>
      <c r="I45" s="40">
        <f t="shared" si="4"/>
        <v>846.48</v>
      </c>
      <c r="J45" s="116"/>
    </row>
    <row r="46" spans="1:11" ht="30" x14ac:dyDescent="0.2">
      <c r="A46" s="52" t="s">
        <v>74</v>
      </c>
      <c r="B46" s="52" t="s">
        <v>300</v>
      </c>
      <c r="C46" s="52" t="s">
        <v>17</v>
      </c>
      <c r="D46" s="77" t="s">
        <v>301</v>
      </c>
      <c r="E46" s="53">
        <v>2</v>
      </c>
      <c r="F46" s="54" t="s">
        <v>95</v>
      </c>
      <c r="G46" s="61" t="s">
        <v>302</v>
      </c>
      <c r="H46" s="61" t="s">
        <v>299</v>
      </c>
      <c r="I46" s="40">
        <f t="shared" si="4"/>
        <v>781.74</v>
      </c>
      <c r="J46" s="116"/>
    </row>
    <row r="47" spans="1:11" s="83" customFormat="1" x14ac:dyDescent="0.2">
      <c r="A47" s="52" t="s">
        <v>79</v>
      </c>
      <c r="B47" s="52" t="s">
        <v>122</v>
      </c>
      <c r="C47" s="52" t="s">
        <v>17</v>
      </c>
      <c r="D47" s="84" t="s">
        <v>135</v>
      </c>
      <c r="E47" s="53">
        <v>6</v>
      </c>
      <c r="F47" s="54" t="s">
        <v>20</v>
      </c>
      <c r="G47" s="61" t="s">
        <v>136</v>
      </c>
      <c r="H47" s="61" t="s">
        <v>137</v>
      </c>
      <c r="I47" s="40">
        <f t="shared" si="4"/>
        <v>70.740000000000009</v>
      </c>
      <c r="J47" s="116"/>
    </row>
    <row r="48" spans="1:11" s="83" customFormat="1" x14ac:dyDescent="0.2">
      <c r="A48" s="52" t="s">
        <v>249</v>
      </c>
      <c r="B48" s="52" t="s">
        <v>123</v>
      </c>
      <c r="C48" s="52" t="s">
        <v>17</v>
      </c>
      <c r="D48" s="84" t="s">
        <v>138</v>
      </c>
      <c r="E48" s="53">
        <v>6</v>
      </c>
      <c r="F48" s="54" t="s">
        <v>20</v>
      </c>
      <c r="G48" s="61" t="s">
        <v>139</v>
      </c>
      <c r="H48" s="61" t="s">
        <v>109</v>
      </c>
      <c r="I48" s="40">
        <f t="shared" si="4"/>
        <v>47.94</v>
      </c>
      <c r="J48" s="116"/>
    </row>
    <row r="49" spans="1:11" x14ac:dyDescent="0.2">
      <c r="A49" s="52" t="s">
        <v>250</v>
      </c>
      <c r="B49" s="52" t="s">
        <v>105</v>
      </c>
      <c r="C49" s="52" t="s">
        <v>17</v>
      </c>
      <c r="D49" s="77" t="s">
        <v>106</v>
      </c>
      <c r="E49" s="53">
        <v>2</v>
      </c>
      <c r="F49" s="54" t="s">
        <v>95</v>
      </c>
      <c r="G49" s="61" t="s">
        <v>108</v>
      </c>
      <c r="H49" s="61" t="s">
        <v>107</v>
      </c>
      <c r="I49" s="40">
        <f t="shared" si="4"/>
        <v>385.24</v>
      </c>
      <c r="J49" s="116"/>
    </row>
    <row r="50" spans="1:11" s="83" customFormat="1" x14ac:dyDescent="0.2">
      <c r="A50" s="52" t="s">
        <v>251</v>
      </c>
      <c r="B50" s="52" t="s">
        <v>118</v>
      </c>
      <c r="C50" s="52" t="s">
        <v>17</v>
      </c>
      <c r="D50" s="84" t="s">
        <v>140</v>
      </c>
      <c r="E50" s="53">
        <v>2</v>
      </c>
      <c r="F50" s="54" t="s">
        <v>95</v>
      </c>
      <c r="G50" s="61" t="s">
        <v>141</v>
      </c>
      <c r="H50" s="61" t="s">
        <v>142</v>
      </c>
      <c r="I50" s="40">
        <f t="shared" si="4"/>
        <v>151.84</v>
      </c>
      <c r="J50" s="116"/>
    </row>
    <row r="51" spans="1:11" s="83" customFormat="1" x14ac:dyDescent="0.2">
      <c r="A51" s="52" t="s">
        <v>252</v>
      </c>
      <c r="B51" s="52" t="s">
        <v>119</v>
      </c>
      <c r="C51" s="52" t="s">
        <v>17</v>
      </c>
      <c r="D51" s="84" t="s">
        <v>143</v>
      </c>
      <c r="E51" s="53">
        <v>2</v>
      </c>
      <c r="F51" s="54" t="s">
        <v>95</v>
      </c>
      <c r="G51" s="61" t="s">
        <v>144</v>
      </c>
      <c r="H51" s="61" t="s">
        <v>111</v>
      </c>
      <c r="I51" s="40">
        <f t="shared" si="4"/>
        <v>164.42000000000002</v>
      </c>
      <c r="J51" s="116"/>
    </row>
    <row r="52" spans="1:11" s="83" customFormat="1" x14ac:dyDescent="0.2">
      <c r="A52" s="52" t="s">
        <v>253</v>
      </c>
      <c r="B52" s="52" t="s">
        <v>120</v>
      </c>
      <c r="C52" s="52" t="s">
        <v>17</v>
      </c>
      <c r="D52" s="84" t="s">
        <v>145</v>
      </c>
      <c r="E52" s="53">
        <v>2</v>
      </c>
      <c r="F52" s="54" t="s">
        <v>95</v>
      </c>
      <c r="G52" s="61" t="s">
        <v>146</v>
      </c>
      <c r="H52" s="61" t="s">
        <v>137</v>
      </c>
      <c r="I52" s="40">
        <f t="shared" si="4"/>
        <v>21.9</v>
      </c>
      <c r="J52" s="116"/>
    </row>
    <row r="53" spans="1:11" s="83" customFormat="1" ht="30" x14ac:dyDescent="0.2">
      <c r="A53" s="52" t="s">
        <v>254</v>
      </c>
      <c r="B53" s="52" t="s">
        <v>121</v>
      </c>
      <c r="C53" s="52" t="s">
        <v>17</v>
      </c>
      <c r="D53" s="77" t="s">
        <v>147</v>
      </c>
      <c r="E53" s="53">
        <v>2</v>
      </c>
      <c r="F53" s="54" t="s">
        <v>95</v>
      </c>
      <c r="G53" s="61" t="s">
        <v>148</v>
      </c>
      <c r="H53" s="61" t="s">
        <v>149</v>
      </c>
      <c r="I53" s="40">
        <f t="shared" si="4"/>
        <v>325.88</v>
      </c>
      <c r="J53" s="116"/>
    </row>
    <row r="54" spans="1:11" s="83" customFormat="1" x14ac:dyDescent="0.2">
      <c r="A54" s="52" t="s">
        <v>255</v>
      </c>
      <c r="B54" s="52" t="s">
        <v>303</v>
      </c>
      <c r="C54" s="52" t="s">
        <v>17</v>
      </c>
      <c r="D54" s="77" t="s">
        <v>304</v>
      </c>
      <c r="E54" s="53">
        <v>2</v>
      </c>
      <c r="F54" s="54" t="s">
        <v>95</v>
      </c>
      <c r="G54" s="61" t="s">
        <v>305</v>
      </c>
      <c r="H54" s="61" t="s">
        <v>306</v>
      </c>
      <c r="I54" s="40">
        <f t="shared" si="4"/>
        <v>210.98000000000002</v>
      </c>
      <c r="J54" s="116"/>
    </row>
    <row r="55" spans="1:11" s="83" customFormat="1" x14ac:dyDescent="0.2">
      <c r="A55" s="52" t="s">
        <v>256</v>
      </c>
      <c r="B55" s="52" t="s">
        <v>307</v>
      </c>
      <c r="C55" s="52" t="s">
        <v>17</v>
      </c>
      <c r="D55" s="77" t="s">
        <v>308</v>
      </c>
      <c r="E55" s="53">
        <v>4</v>
      </c>
      <c r="F55" s="54" t="s">
        <v>95</v>
      </c>
      <c r="G55" s="61" t="s">
        <v>309</v>
      </c>
      <c r="H55" s="61" t="s">
        <v>310</v>
      </c>
      <c r="I55" s="40">
        <f t="shared" si="4"/>
        <v>195.68</v>
      </c>
      <c r="J55" s="116"/>
    </row>
    <row r="56" spans="1:11" s="83" customFormat="1" x14ac:dyDescent="0.2">
      <c r="A56" s="52" t="s">
        <v>257</v>
      </c>
      <c r="B56" s="52" t="s">
        <v>311</v>
      </c>
      <c r="C56" s="52" t="s">
        <v>17</v>
      </c>
      <c r="D56" s="77" t="s">
        <v>312</v>
      </c>
      <c r="E56" s="53">
        <v>7</v>
      </c>
      <c r="F56" s="54" t="s">
        <v>95</v>
      </c>
      <c r="G56" s="61" t="s">
        <v>313</v>
      </c>
      <c r="H56" s="61" t="s">
        <v>137</v>
      </c>
      <c r="I56" s="40">
        <f t="shared" si="4"/>
        <v>41.93</v>
      </c>
      <c r="J56" s="116"/>
    </row>
    <row r="57" spans="1:11" s="83" customFormat="1" x14ac:dyDescent="0.2">
      <c r="A57" s="52" t="s">
        <v>258</v>
      </c>
      <c r="B57" s="52" t="s">
        <v>314</v>
      </c>
      <c r="C57" s="52" t="s">
        <v>17</v>
      </c>
      <c r="D57" s="77" t="s">
        <v>315</v>
      </c>
      <c r="E57" s="53">
        <v>7</v>
      </c>
      <c r="F57" s="54" t="s">
        <v>95</v>
      </c>
      <c r="G57" s="61" t="s">
        <v>316</v>
      </c>
      <c r="H57" s="61" t="s">
        <v>110</v>
      </c>
      <c r="I57" s="40">
        <f t="shared" si="4"/>
        <v>150.84999999999997</v>
      </c>
      <c r="J57" s="116"/>
    </row>
    <row r="58" spans="1:11" s="83" customFormat="1" x14ac:dyDescent="0.2">
      <c r="A58" s="52"/>
      <c r="B58" s="52" t="s">
        <v>317</v>
      </c>
      <c r="C58" s="52" t="s">
        <v>17</v>
      </c>
      <c r="D58" s="77" t="s">
        <v>318</v>
      </c>
      <c r="E58" s="53">
        <v>7</v>
      </c>
      <c r="F58" s="54" t="s">
        <v>95</v>
      </c>
      <c r="G58" s="61" t="s">
        <v>319</v>
      </c>
      <c r="H58" s="61" t="s">
        <v>111</v>
      </c>
      <c r="I58" s="40">
        <f t="shared" si="4"/>
        <v>626.78000000000009</v>
      </c>
      <c r="J58" s="116"/>
    </row>
    <row r="59" spans="1:11" ht="45" x14ac:dyDescent="0.2">
      <c r="A59" s="52" t="s">
        <v>256</v>
      </c>
      <c r="B59" s="41" t="s">
        <v>320</v>
      </c>
      <c r="C59" s="41" t="s">
        <v>17</v>
      </c>
      <c r="D59" s="77" t="s">
        <v>322</v>
      </c>
      <c r="E59" s="53">
        <v>4</v>
      </c>
      <c r="F59" s="79" t="s">
        <v>20</v>
      </c>
      <c r="G59" s="80" t="s">
        <v>324</v>
      </c>
      <c r="H59" s="80" t="s">
        <v>109</v>
      </c>
      <c r="I59" s="40">
        <f t="shared" si="4"/>
        <v>484.6</v>
      </c>
      <c r="J59" s="116"/>
      <c r="K59" s="30"/>
    </row>
    <row r="60" spans="1:11" ht="45" x14ac:dyDescent="0.2">
      <c r="A60" s="52" t="s">
        <v>257</v>
      </c>
      <c r="B60" s="41" t="s">
        <v>321</v>
      </c>
      <c r="C60" s="41" t="s">
        <v>17</v>
      </c>
      <c r="D60" s="77" t="s">
        <v>323</v>
      </c>
      <c r="E60" s="53">
        <v>2</v>
      </c>
      <c r="F60" s="79" t="s">
        <v>20</v>
      </c>
      <c r="G60" s="61" t="s">
        <v>325</v>
      </c>
      <c r="H60" s="61" t="s">
        <v>110</v>
      </c>
      <c r="I60" s="40">
        <f t="shared" si="4"/>
        <v>540.48</v>
      </c>
      <c r="J60" s="116"/>
      <c r="K60" s="30"/>
    </row>
    <row r="61" spans="1:11" x14ac:dyDescent="0.2">
      <c r="A61" s="52" t="s">
        <v>259</v>
      </c>
      <c r="B61" s="52" t="s">
        <v>326</v>
      </c>
      <c r="C61" s="41" t="s">
        <v>17</v>
      </c>
      <c r="D61" s="77" t="s">
        <v>112</v>
      </c>
      <c r="E61" s="53">
        <v>3</v>
      </c>
      <c r="F61" s="79" t="s">
        <v>20</v>
      </c>
      <c r="G61" s="61" t="s">
        <v>113</v>
      </c>
      <c r="H61" s="61" t="s">
        <v>46</v>
      </c>
      <c r="I61" s="40">
        <f t="shared" si="4"/>
        <v>140.07000000000002</v>
      </c>
      <c r="J61" s="116"/>
    </row>
    <row r="62" spans="1:11" x14ac:dyDescent="0.2">
      <c r="A62" s="52" t="s">
        <v>412</v>
      </c>
      <c r="B62" s="52" t="s">
        <v>410</v>
      </c>
      <c r="C62" s="41" t="s">
        <v>17</v>
      </c>
      <c r="D62" s="77" t="s">
        <v>411</v>
      </c>
      <c r="E62" s="53">
        <v>1</v>
      </c>
      <c r="F62" s="79" t="s">
        <v>20</v>
      </c>
      <c r="G62" s="61" t="s">
        <v>418</v>
      </c>
      <c r="H62" s="61" t="s">
        <v>310</v>
      </c>
      <c r="I62" s="40">
        <f t="shared" si="4"/>
        <v>120.47999999999999</v>
      </c>
      <c r="J62" s="116"/>
    </row>
    <row r="63" spans="1:11" ht="30" x14ac:dyDescent="0.2">
      <c r="A63" s="52" t="s">
        <v>260</v>
      </c>
      <c r="B63" s="52" t="s">
        <v>419</v>
      </c>
      <c r="C63" s="41" t="s">
        <v>17</v>
      </c>
      <c r="D63" s="77" t="s">
        <v>420</v>
      </c>
      <c r="E63" s="53">
        <v>1</v>
      </c>
      <c r="F63" s="79" t="s">
        <v>20</v>
      </c>
      <c r="G63" s="61" t="s">
        <v>421</v>
      </c>
      <c r="H63" s="61" t="s">
        <v>109</v>
      </c>
      <c r="I63" s="40">
        <f t="shared" si="4"/>
        <v>62.43</v>
      </c>
      <c r="J63" s="116"/>
    </row>
    <row r="64" spans="1:11" x14ac:dyDescent="0.2">
      <c r="A64" s="52" t="s">
        <v>261</v>
      </c>
      <c r="B64" s="52" t="s">
        <v>114</v>
      </c>
      <c r="C64" s="41" t="s">
        <v>17</v>
      </c>
      <c r="D64" s="77" t="s">
        <v>115</v>
      </c>
      <c r="E64" s="53">
        <v>24</v>
      </c>
      <c r="F64" s="79" t="s">
        <v>44</v>
      </c>
      <c r="G64" s="61" t="s">
        <v>238</v>
      </c>
      <c r="H64" s="61" t="s">
        <v>237</v>
      </c>
      <c r="I64" s="40">
        <f t="shared" si="4"/>
        <v>117.36000000000001</v>
      </c>
      <c r="J64" s="116"/>
    </row>
    <row r="65" spans="1:10" x14ac:dyDescent="0.2">
      <c r="A65" s="52" t="s">
        <v>413</v>
      </c>
      <c r="B65" s="52" t="s">
        <v>425</v>
      </c>
      <c r="C65" s="41" t="s">
        <v>17</v>
      </c>
      <c r="D65" s="77" t="s">
        <v>422</v>
      </c>
      <c r="E65" s="53">
        <v>24</v>
      </c>
      <c r="F65" s="79" t="s">
        <v>44</v>
      </c>
      <c r="G65" s="61" t="s">
        <v>423</v>
      </c>
      <c r="H65" s="61" t="s">
        <v>424</v>
      </c>
      <c r="I65" s="40">
        <f t="shared" si="4"/>
        <v>234.71999999999997</v>
      </c>
      <c r="J65" s="116"/>
    </row>
    <row r="66" spans="1:10" x14ac:dyDescent="0.2">
      <c r="A66" s="52" t="s">
        <v>414</v>
      </c>
      <c r="B66" s="52" t="s">
        <v>116</v>
      </c>
      <c r="C66" s="41" t="s">
        <v>17</v>
      </c>
      <c r="D66" s="77" t="s">
        <v>117</v>
      </c>
      <c r="E66" s="53">
        <v>36</v>
      </c>
      <c r="F66" s="79" t="s">
        <v>44</v>
      </c>
      <c r="G66" s="61" t="s">
        <v>236</v>
      </c>
      <c r="H66" s="61" t="s">
        <v>235</v>
      </c>
      <c r="I66" s="40">
        <f t="shared" si="4"/>
        <v>547.56000000000006</v>
      </c>
      <c r="J66" s="116"/>
    </row>
    <row r="67" spans="1:10" x14ac:dyDescent="0.2">
      <c r="A67" s="52" t="s">
        <v>415</v>
      </c>
      <c r="B67" s="52" t="s">
        <v>124</v>
      </c>
      <c r="C67" s="52" t="s">
        <v>17</v>
      </c>
      <c r="D67" s="77" t="s">
        <v>125</v>
      </c>
      <c r="E67" s="53">
        <v>1</v>
      </c>
      <c r="F67" s="79" t="s">
        <v>20</v>
      </c>
      <c r="G67" s="61" t="s">
        <v>234</v>
      </c>
      <c r="H67" s="82" t="s">
        <v>233</v>
      </c>
      <c r="I67" s="40">
        <f t="shared" si="4"/>
        <v>393.55999999999995</v>
      </c>
      <c r="J67" s="116"/>
    </row>
    <row r="68" spans="1:10" s="83" customFormat="1" x14ac:dyDescent="0.2">
      <c r="A68" s="52" t="s">
        <v>416</v>
      </c>
      <c r="B68" s="52" t="s">
        <v>126</v>
      </c>
      <c r="C68" s="52" t="s">
        <v>17</v>
      </c>
      <c r="D68" s="84" t="s">
        <v>151</v>
      </c>
      <c r="E68" s="53">
        <v>1</v>
      </c>
      <c r="F68" s="79" t="s">
        <v>20</v>
      </c>
      <c r="G68" s="61" t="s">
        <v>152</v>
      </c>
      <c r="H68" s="82" t="s">
        <v>103</v>
      </c>
      <c r="I68" s="40">
        <f t="shared" si="4"/>
        <v>84.03</v>
      </c>
      <c r="J68" s="116"/>
    </row>
    <row r="69" spans="1:10" s="83" customFormat="1" x14ac:dyDescent="0.2">
      <c r="A69" s="52" t="s">
        <v>262</v>
      </c>
      <c r="B69" s="52" t="s">
        <v>127</v>
      </c>
      <c r="C69" s="52" t="s">
        <v>17</v>
      </c>
      <c r="D69" s="84" t="s">
        <v>153</v>
      </c>
      <c r="E69" s="53">
        <v>1</v>
      </c>
      <c r="F69" s="79" t="s">
        <v>20</v>
      </c>
      <c r="G69" s="61" t="s">
        <v>154</v>
      </c>
      <c r="H69" s="82" t="s">
        <v>155</v>
      </c>
      <c r="I69" s="40">
        <f t="shared" si="4"/>
        <v>212.76</v>
      </c>
      <c r="J69" s="116"/>
    </row>
    <row r="70" spans="1:10" s="83" customFormat="1" x14ac:dyDescent="0.2">
      <c r="A70" s="52" t="s">
        <v>417</v>
      </c>
      <c r="B70" s="52" t="s">
        <v>128</v>
      </c>
      <c r="C70" s="52" t="s">
        <v>17</v>
      </c>
      <c r="D70" s="84" t="s">
        <v>156</v>
      </c>
      <c r="E70" s="53">
        <v>2</v>
      </c>
      <c r="F70" s="79" t="s">
        <v>20</v>
      </c>
      <c r="G70" s="61" t="s">
        <v>157</v>
      </c>
      <c r="H70" s="82" t="s">
        <v>158</v>
      </c>
      <c r="I70" s="40">
        <f t="shared" si="4"/>
        <v>551.54</v>
      </c>
      <c r="J70" s="116"/>
    </row>
    <row r="71" spans="1:10" s="83" customFormat="1" ht="30" x14ac:dyDescent="0.2">
      <c r="A71" s="52" t="s">
        <v>263</v>
      </c>
      <c r="B71" s="52" t="s">
        <v>129</v>
      </c>
      <c r="C71" s="52" t="s">
        <v>17</v>
      </c>
      <c r="D71" s="77" t="s">
        <v>159</v>
      </c>
      <c r="E71" s="53">
        <v>2</v>
      </c>
      <c r="F71" s="79" t="s">
        <v>20</v>
      </c>
      <c r="G71" s="61" t="s">
        <v>160</v>
      </c>
      <c r="H71" s="82" t="s">
        <v>161</v>
      </c>
      <c r="I71" s="40">
        <f t="shared" si="4"/>
        <v>79.14</v>
      </c>
      <c r="J71" s="116"/>
    </row>
    <row r="72" spans="1:10" s="83" customFormat="1" x14ac:dyDescent="0.2">
      <c r="A72" s="52" t="s">
        <v>264</v>
      </c>
      <c r="B72" s="52" t="s">
        <v>130</v>
      </c>
      <c r="C72" s="52" t="s">
        <v>17</v>
      </c>
      <c r="D72" s="84" t="s">
        <v>162</v>
      </c>
      <c r="E72" s="53">
        <v>1</v>
      </c>
      <c r="F72" s="79" t="s">
        <v>20</v>
      </c>
      <c r="G72" s="61" t="s">
        <v>163</v>
      </c>
      <c r="H72" s="82" t="s">
        <v>164</v>
      </c>
      <c r="I72" s="40">
        <f t="shared" si="4"/>
        <v>1876.07</v>
      </c>
      <c r="J72" s="116"/>
    </row>
    <row r="73" spans="1:10" s="83" customFormat="1" x14ac:dyDescent="0.2">
      <c r="A73" s="52" t="s">
        <v>265</v>
      </c>
      <c r="B73" s="52" t="s">
        <v>131</v>
      </c>
      <c r="C73" s="52" t="s">
        <v>17</v>
      </c>
      <c r="D73" s="84" t="s">
        <v>165</v>
      </c>
      <c r="E73" s="53">
        <v>1</v>
      </c>
      <c r="F73" s="79" t="s">
        <v>20</v>
      </c>
      <c r="G73" s="61" t="s">
        <v>166</v>
      </c>
      <c r="H73" s="82" t="s">
        <v>167</v>
      </c>
      <c r="I73" s="40">
        <f t="shared" si="4"/>
        <v>2680.6000000000004</v>
      </c>
      <c r="J73" s="116"/>
    </row>
    <row r="74" spans="1:10" s="83" customFormat="1" x14ac:dyDescent="0.2">
      <c r="A74" s="52" t="s">
        <v>266</v>
      </c>
      <c r="B74" s="52" t="s">
        <v>132</v>
      </c>
      <c r="C74" s="52" t="s">
        <v>17</v>
      </c>
      <c r="D74" s="84" t="s">
        <v>168</v>
      </c>
      <c r="E74" s="53">
        <v>24</v>
      </c>
      <c r="F74" s="79" t="s">
        <v>44</v>
      </c>
      <c r="G74" s="61" t="s">
        <v>169</v>
      </c>
      <c r="H74" s="82" t="s">
        <v>170</v>
      </c>
      <c r="I74" s="40">
        <f t="shared" si="4"/>
        <v>214.56000000000003</v>
      </c>
      <c r="J74" s="116"/>
    </row>
    <row r="75" spans="1:10" s="83" customFormat="1" x14ac:dyDescent="0.2">
      <c r="A75" s="52" t="s">
        <v>267</v>
      </c>
      <c r="B75" s="52" t="s">
        <v>133</v>
      </c>
      <c r="C75" s="52" t="s">
        <v>17</v>
      </c>
      <c r="D75" s="84" t="s">
        <v>171</v>
      </c>
      <c r="E75" s="53">
        <v>24</v>
      </c>
      <c r="F75" s="79" t="s">
        <v>44</v>
      </c>
      <c r="G75" s="61" t="s">
        <v>172</v>
      </c>
      <c r="H75" s="82" t="s">
        <v>173</v>
      </c>
      <c r="I75" s="40">
        <f t="shared" si="4"/>
        <v>307.68</v>
      </c>
      <c r="J75" s="116"/>
    </row>
    <row r="76" spans="1:10" s="83" customFormat="1" x14ac:dyDescent="0.2">
      <c r="A76" s="52" t="s">
        <v>268</v>
      </c>
      <c r="B76" s="52" t="s">
        <v>134</v>
      </c>
      <c r="C76" s="52" t="s">
        <v>17</v>
      </c>
      <c r="D76" s="84" t="s">
        <v>174</v>
      </c>
      <c r="E76" s="53">
        <v>36</v>
      </c>
      <c r="F76" s="54" t="s">
        <v>44</v>
      </c>
      <c r="G76" s="61" t="s">
        <v>175</v>
      </c>
      <c r="H76" s="82" t="s">
        <v>176</v>
      </c>
      <c r="I76" s="40">
        <f t="shared" si="4"/>
        <v>756.72000000000014</v>
      </c>
      <c r="J76" s="116"/>
    </row>
    <row r="77" spans="1:10" s="83" customFormat="1" x14ac:dyDescent="0.2">
      <c r="A77" s="52" t="s">
        <v>286</v>
      </c>
      <c r="B77" s="52" t="s">
        <v>426</v>
      </c>
      <c r="C77" s="52" t="s">
        <v>17</v>
      </c>
      <c r="D77" s="114" t="s">
        <v>427</v>
      </c>
      <c r="E77" s="53">
        <v>6</v>
      </c>
      <c r="F77" s="54" t="s">
        <v>44</v>
      </c>
      <c r="G77" s="61" t="s">
        <v>428</v>
      </c>
      <c r="H77" s="82" t="s">
        <v>429</v>
      </c>
      <c r="I77" s="40">
        <f t="shared" si="4"/>
        <v>152.69999999999999</v>
      </c>
      <c r="J77" s="116"/>
    </row>
    <row r="78" spans="1:10" s="83" customFormat="1" x14ac:dyDescent="0.2">
      <c r="A78" s="52" t="s">
        <v>287</v>
      </c>
      <c r="B78" s="52" t="s">
        <v>430</v>
      </c>
      <c r="C78" s="52" t="s">
        <v>17</v>
      </c>
      <c r="D78" s="114" t="s">
        <v>431</v>
      </c>
      <c r="E78" s="53">
        <v>6</v>
      </c>
      <c r="F78" s="54" t="s">
        <v>20</v>
      </c>
      <c r="G78" s="61" t="s">
        <v>434</v>
      </c>
      <c r="H78" s="115">
        <v>5</v>
      </c>
      <c r="I78" s="40">
        <f t="shared" si="4"/>
        <v>140.82</v>
      </c>
      <c r="J78" s="116"/>
    </row>
    <row r="79" spans="1:10" s="83" customFormat="1" x14ac:dyDescent="0.2">
      <c r="A79" s="52" t="s">
        <v>288</v>
      </c>
      <c r="B79" s="52" t="s">
        <v>432</v>
      </c>
      <c r="C79" s="52" t="s">
        <v>17</v>
      </c>
      <c r="D79" s="114" t="s">
        <v>433</v>
      </c>
      <c r="E79" s="53">
        <v>6</v>
      </c>
      <c r="F79" s="54" t="s">
        <v>20</v>
      </c>
      <c r="G79" s="61" t="s">
        <v>435</v>
      </c>
      <c r="H79" s="82" t="s">
        <v>42</v>
      </c>
      <c r="I79" s="40">
        <f t="shared" si="4"/>
        <v>104.22</v>
      </c>
      <c r="J79" s="116"/>
    </row>
    <row r="80" spans="1:10" ht="16.5" thickBot="1" x14ac:dyDescent="0.3">
      <c r="A80" s="152" t="s">
        <v>0</v>
      </c>
      <c r="B80" s="152"/>
      <c r="C80" s="152"/>
      <c r="D80" s="152"/>
      <c r="E80" s="152"/>
      <c r="F80" s="152"/>
      <c r="G80" s="152"/>
      <c r="H80" s="153"/>
      <c r="I80" s="49">
        <f>SUM(I43:I79)</f>
        <v>14902.800000000001</v>
      </c>
    </row>
    <row r="81" spans="1:11" ht="15.75" customHeight="1" x14ac:dyDescent="0.2">
      <c r="A81" s="158" t="s">
        <v>177</v>
      </c>
      <c r="B81" s="158"/>
      <c r="C81" s="158"/>
      <c r="D81" s="158"/>
      <c r="E81" s="158"/>
      <c r="F81" s="158"/>
      <c r="G81" s="158"/>
      <c r="H81" s="158"/>
      <c r="I81" s="158"/>
    </row>
    <row r="82" spans="1:11" s="117" customFormat="1" x14ac:dyDescent="0.2">
      <c r="A82" s="41" t="s">
        <v>91</v>
      </c>
      <c r="B82" s="41" t="s">
        <v>178</v>
      </c>
      <c r="C82" s="41" t="s">
        <v>17</v>
      </c>
      <c r="D82" s="118" t="s">
        <v>189</v>
      </c>
      <c r="E82" s="78">
        <v>1</v>
      </c>
      <c r="F82" s="54" t="s">
        <v>20</v>
      </c>
      <c r="G82" s="61" t="s">
        <v>190</v>
      </c>
      <c r="H82" s="61" t="s">
        <v>191</v>
      </c>
      <c r="I82" s="40">
        <f>(H82+G82)*E82</f>
        <v>48.88</v>
      </c>
    </row>
    <row r="83" spans="1:11" s="83" customFormat="1" x14ac:dyDescent="0.2">
      <c r="A83" s="41" t="s">
        <v>92</v>
      </c>
      <c r="B83" s="41" t="s">
        <v>179</v>
      </c>
      <c r="C83" s="41" t="s">
        <v>17</v>
      </c>
      <c r="D83" s="85" t="s">
        <v>192</v>
      </c>
      <c r="E83" s="78">
        <v>1</v>
      </c>
      <c r="F83" s="54" t="s">
        <v>20</v>
      </c>
      <c r="G83" s="61" t="s">
        <v>193</v>
      </c>
      <c r="H83" s="61" t="s">
        <v>194</v>
      </c>
      <c r="I83" s="40">
        <f t="shared" ref="I83:I97" si="5">(H83+G83)*E83</f>
        <v>104.03</v>
      </c>
    </row>
    <row r="84" spans="1:11" s="117" customFormat="1" x14ac:dyDescent="0.2">
      <c r="A84" s="41" t="s">
        <v>93</v>
      </c>
      <c r="B84" s="41" t="s">
        <v>180</v>
      </c>
      <c r="C84" s="41" t="s">
        <v>17</v>
      </c>
      <c r="D84" s="118" t="s">
        <v>195</v>
      </c>
      <c r="E84" s="78">
        <v>8</v>
      </c>
      <c r="F84" s="54" t="s">
        <v>20</v>
      </c>
      <c r="G84" s="61" t="s">
        <v>196</v>
      </c>
      <c r="H84" s="61" t="s">
        <v>173</v>
      </c>
      <c r="I84" s="40">
        <f t="shared" si="5"/>
        <v>117.76</v>
      </c>
    </row>
    <row r="85" spans="1:11" s="117" customFormat="1" x14ac:dyDescent="0.2">
      <c r="A85" s="41" t="s">
        <v>94</v>
      </c>
      <c r="B85" s="41" t="s">
        <v>181</v>
      </c>
      <c r="C85" s="41" t="s">
        <v>17</v>
      </c>
      <c r="D85" s="118" t="s">
        <v>198</v>
      </c>
      <c r="E85" s="78">
        <f>7+(E86*2)</f>
        <v>29</v>
      </c>
      <c r="F85" s="54" t="s">
        <v>20</v>
      </c>
      <c r="G85" s="61" t="s">
        <v>150</v>
      </c>
      <c r="H85" s="61" t="s">
        <v>42</v>
      </c>
      <c r="I85" s="40">
        <f t="shared" si="5"/>
        <v>247.65999999999997</v>
      </c>
    </row>
    <row r="86" spans="1:11" x14ac:dyDescent="0.2">
      <c r="A86" s="41" t="s">
        <v>269</v>
      </c>
      <c r="B86" s="41" t="s">
        <v>436</v>
      </c>
      <c r="C86" s="41" t="s">
        <v>17</v>
      </c>
      <c r="D86" s="118" t="s">
        <v>437</v>
      </c>
      <c r="E86" s="78">
        <v>11</v>
      </c>
      <c r="F86" s="54" t="s">
        <v>20</v>
      </c>
      <c r="G86" s="61" t="s">
        <v>438</v>
      </c>
      <c r="H86" s="61" t="s">
        <v>197</v>
      </c>
      <c r="I86" s="40">
        <f t="shared" si="5"/>
        <v>948.42</v>
      </c>
    </row>
    <row r="87" spans="1:11" x14ac:dyDescent="0.2">
      <c r="A87" s="41" t="s">
        <v>270</v>
      </c>
      <c r="B87" s="41" t="s">
        <v>439</v>
      </c>
      <c r="C87" s="41" t="s">
        <v>17</v>
      </c>
      <c r="D87" s="118" t="s">
        <v>440</v>
      </c>
      <c r="E87" s="78">
        <v>7</v>
      </c>
      <c r="F87" s="54" t="s">
        <v>20</v>
      </c>
      <c r="G87" s="61" t="s">
        <v>441</v>
      </c>
      <c r="H87" s="61" t="s">
        <v>197</v>
      </c>
      <c r="I87" s="40">
        <f t="shared" si="5"/>
        <v>798.69999999999993</v>
      </c>
    </row>
    <row r="88" spans="1:11" s="83" customFormat="1" x14ac:dyDescent="0.2">
      <c r="A88" s="41" t="s">
        <v>271</v>
      </c>
      <c r="B88" s="41" t="s">
        <v>182</v>
      </c>
      <c r="C88" s="41" t="s">
        <v>17</v>
      </c>
      <c r="D88" s="85" t="s">
        <v>199</v>
      </c>
      <c r="E88" s="78">
        <v>3</v>
      </c>
      <c r="F88" s="54" t="s">
        <v>20</v>
      </c>
      <c r="G88" s="61" t="s">
        <v>200</v>
      </c>
      <c r="H88" s="61" t="s">
        <v>201</v>
      </c>
      <c r="I88" s="40">
        <f t="shared" si="5"/>
        <v>36.81</v>
      </c>
    </row>
    <row r="89" spans="1:11" s="83" customFormat="1" x14ac:dyDescent="0.2">
      <c r="A89" s="41" t="s">
        <v>272</v>
      </c>
      <c r="B89" s="41" t="s">
        <v>183</v>
      </c>
      <c r="C89" s="41" t="s">
        <v>17</v>
      </c>
      <c r="D89" s="85" t="s">
        <v>202</v>
      </c>
      <c r="E89" s="78">
        <v>6</v>
      </c>
      <c r="F89" s="54" t="s">
        <v>20</v>
      </c>
      <c r="G89" s="61" t="s">
        <v>203</v>
      </c>
      <c r="H89" s="61" t="s">
        <v>204</v>
      </c>
      <c r="I89" s="40">
        <f t="shared" si="5"/>
        <v>90.539999999999992</v>
      </c>
    </row>
    <row r="90" spans="1:11" x14ac:dyDescent="0.2">
      <c r="A90" s="41" t="s">
        <v>273</v>
      </c>
      <c r="B90" s="41" t="s">
        <v>184</v>
      </c>
      <c r="C90" s="41" t="s">
        <v>17</v>
      </c>
      <c r="D90" s="85" t="s">
        <v>205</v>
      </c>
      <c r="E90" s="86">
        <v>40</v>
      </c>
      <c r="F90" s="54" t="s">
        <v>44</v>
      </c>
      <c r="G90" s="61" t="s">
        <v>206</v>
      </c>
      <c r="H90" s="61" t="s">
        <v>207</v>
      </c>
      <c r="I90" s="40">
        <f t="shared" si="5"/>
        <v>90.399999999999991</v>
      </c>
      <c r="K90" s="30"/>
    </row>
    <row r="91" spans="1:11" x14ac:dyDescent="0.2">
      <c r="A91" s="41" t="s">
        <v>274</v>
      </c>
      <c r="B91" s="41" t="s">
        <v>185</v>
      </c>
      <c r="C91" s="41" t="s">
        <v>17</v>
      </c>
      <c r="D91" s="85" t="s">
        <v>208</v>
      </c>
      <c r="E91" s="78">
        <v>60</v>
      </c>
      <c r="F91" s="79" t="s">
        <v>44</v>
      </c>
      <c r="G91" s="80" t="s">
        <v>209</v>
      </c>
      <c r="H91" s="80" t="s">
        <v>210</v>
      </c>
      <c r="I91" s="40">
        <f t="shared" si="5"/>
        <v>185.39999999999998</v>
      </c>
      <c r="K91" s="30"/>
    </row>
    <row r="92" spans="1:11" ht="30" x14ac:dyDescent="0.2">
      <c r="A92" s="41" t="s">
        <v>275</v>
      </c>
      <c r="B92" s="41" t="s">
        <v>186</v>
      </c>
      <c r="C92" s="41" t="s">
        <v>17</v>
      </c>
      <c r="D92" s="77" t="s">
        <v>211</v>
      </c>
      <c r="E92" s="78">
        <v>50</v>
      </c>
      <c r="F92" s="79" t="s">
        <v>44</v>
      </c>
      <c r="G92" s="61" t="s">
        <v>212</v>
      </c>
      <c r="H92" s="61" t="s">
        <v>213</v>
      </c>
      <c r="I92" s="40">
        <f t="shared" si="5"/>
        <v>250</v>
      </c>
      <c r="K92" s="30"/>
    </row>
    <row r="93" spans="1:11" x14ac:dyDescent="0.2">
      <c r="A93" s="41" t="s">
        <v>276</v>
      </c>
      <c r="B93" s="41" t="s">
        <v>187</v>
      </c>
      <c r="C93" s="41" t="s">
        <v>17</v>
      </c>
      <c r="D93" s="85" t="s">
        <v>214</v>
      </c>
      <c r="E93" s="78">
        <f>E88+E89</f>
        <v>9</v>
      </c>
      <c r="F93" s="54" t="s">
        <v>20</v>
      </c>
      <c r="G93" s="61" t="s">
        <v>215</v>
      </c>
      <c r="H93" s="61" t="s">
        <v>137</v>
      </c>
      <c r="I93" s="40">
        <f t="shared" si="5"/>
        <v>40.769999999999996</v>
      </c>
      <c r="K93" s="30"/>
    </row>
    <row r="94" spans="1:11" ht="16.5" thickBot="1" x14ac:dyDescent="0.3">
      <c r="A94" s="152" t="s">
        <v>0</v>
      </c>
      <c r="B94" s="152"/>
      <c r="C94" s="152"/>
      <c r="D94" s="152"/>
      <c r="E94" s="152"/>
      <c r="F94" s="152"/>
      <c r="G94" s="152"/>
      <c r="H94" s="153"/>
      <c r="I94" s="49">
        <f>SUM(I82:I93)</f>
        <v>2959.37</v>
      </c>
    </row>
    <row r="95" spans="1:11" ht="15.75" x14ac:dyDescent="0.2">
      <c r="A95" s="158" t="s">
        <v>228</v>
      </c>
      <c r="B95" s="158"/>
      <c r="C95" s="158"/>
      <c r="D95" s="158"/>
      <c r="E95" s="158"/>
      <c r="F95" s="158"/>
      <c r="G95" s="158"/>
      <c r="H95" s="158"/>
      <c r="I95" s="158"/>
      <c r="J95" s="163" t="s">
        <v>336</v>
      </c>
      <c r="K95" s="30"/>
    </row>
    <row r="96" spans="1:11" x14ac:dyDescent="0.2">
      <c r="A96" s="41" t="s">
        <v>96</v>
      </c>
      <c r="B96" s="41" t="s">
        <v>188</v>
      </c>
      <c r="C96" s="41" t="s">
        <v>17</v>
      </c>
      <c r="D96" s="85" t="s">
        <v>216</v>
      </c>
      <c r="E96" s="78">
        <f>'M CALCULO'!B150</f>
        <v>10</v>
      </c>
      <c r="F96" s="54" t="s">
        <v>20</v>
      </c>
      <c r="G96" s="61" t="s">
        <v>217</v>
      </c>
      <c r="H96" s="61" t="s">
        <v>110</v>
      </c>
      <c r="I96" s="40">
        <f t="shared" si="5"/>
        <v>132.5</v>
      </c>
      <c r="J96" s="163"/>
    </row>
    <row r="97" spans="1:10" x14ac:dyDescent="0.2">
      <c r="A97" s="41" t="s">
        <v>102</v>
      </c>
      <c r="B97" s="41">
        <v>271608</v>
      </c>
      <c r="C97" s="41" t="s">
        <v>17</v>
      </c>
      <c r="D97" s="77" t="s">
        <v>229</v>
      </c>
      <c r="E97" s="78">
        <f>'M CALCULO'!D157</f>
        <v>5.8450000000000006</v>
      </c>
      <c r="F97" s="79" t="s">
        <v>43</v>
      </c>
      <c r="G97" s="61" t="s">
        <v>231</v>
      </c>
      <c r="H97" s="61" t="s">
        <v>230</v>
      </c>
      <c r="I97" s="40">
        <f t="shared" si="5"/>
        <v>1468.9069500000003</v>
      </c>
      <c r="J97" s="163"/>
    </row>
    <row r="98" spans="1:10" ht="16.5" thickBot="1" x14ac:dyDescent="0.3">
      <c r="A98" s="152" t="s">
        <v>0</v>
      </c>
      <c r="B98" s="152"/>
      <c r="C98" s="152"/>
      <c r="D98" s="152"/>
      <c r="E98" s="152"/>
      <c r="F98" s="152"/>
      <c r="G98" s="152"/>
      <c r="H98" s="153"/>
      <c r="I98" s="49">
        <f>SUM(I96:I97)</f>
        <v>1601.4069500000003</v>
      </c>
      <c r="J98" s="108"/>
    </row>
    <row r="99" spans="1:10" ht="16.5" thickBot="1" x14ac:dyDescent="0.3">
      <c r="A99" s="41"/>
      <c r="B99" s="41"/>
      <c r="C99" s="41"/>
      <c r="D99" s="155" t="s">
        <v>15</v>
      </c>
      <c r="E99" s="156"/>
      <c r="F99" s="156"/>
      <c r="G99" s="156"/>
      <c r="H99" s="156"/>
      <c r="I99" s="42">
        <f>I12+I41+I16+I19+I30+I37+I80+I98+I94</f>
        <v>74205.256399999998</v>
      </c>
    </row>
    <row r="100" spans="1:10" ht="16.5" thickBot="1" x14ac:dyDescent="0.3">
      <c r="A100" s="41"/>
      <c r="B100" s="41"/>
      <c r="C100" s="41"/>
      <c r="D100" s="155" t="s">
        <v>232</v>
      </c>
      <c r="E100" s="156"/>
      <c r="F100" s="156"/>
      <c r="G100" s="156"/>
      <c r="H100" s="156"/>
      <c r="I100" s="42">
        <f>I99*(1+26.08%)</f>
        <v>93557.987269119985</v>
      </c>
    </row>
    <row r="101" spans="1:10" ht="15.75" x14ac:dyDescent="0.25">
      <c r="A101" s="36"/>
      <c r="B101" s="76" t="s">
        <v>53</v>
      </c>
      <c r="C101" s="36"/>
      <c r="D101" s="66"/>
      <c r="E101" s="37"/>
      <c r="F101" s="37"/>
      <c r="G101" s="37"/>
      <c r="H101" s="37"/>
      <c r="I101" s="46"/>
    </row>
    <row r="102" spans="1:10" ht="15.75" x14ac:dyDescent="0.25">
      <c r="A102" s="36"/>
      <c r="B102" s="36"/>
      <c r="C102" s="36"/>
      <c r="D102" s="66"/>
      <c r="E102" s="37"/>
      <c r="F102" s="37"/>
      <c r="G102" s="37"/>
      <c r="H102" s="37"/>
      <c r="I102" s="46"/>
    </row>
    <row r="103" spans="1:10" ht="49.5" customHeight="1" x14ac:dyDescent="0.25">
      <c r="A103" s="36"/>
      <c r="B103" s="36"/>
      <c r="C103" s="36"/>
      <c r="D103" s="66"/>
      <c r="E103" s="37"/>
      <c r="F103" s="37"/>
      <c r="G103" s="37"/>
      <c r="H103" s="37"/>
      <c r="I103" s="46"/>
    </row>
    <row r="104" spans="1:10" ht="46.5" customHeight="1" x14ac:dyDescent="0.25">
      <c r="A104" s="36"/>
      <c r="B104" s="36"/>
      <c r="C104" s="36"/>
      <c r="D104" s="66"/>
      <c r="E104" s="37"/>
      <c r="F104" s="37"/>
      <c r="G104" s="37"/>
      <c r="H104" s="37"/>
      <c r="I104" s="46"/>
    </row>
    <row r="105" spans="1:10" ht="15.75" x14ac:dyDescent="0.25">
      <c r="A105" s="36"/>
      <c r="B105" s="36"/>
      <c r="C105" s="36"/>
      <c r="D105" s="66"/>
      <c r="E105" s="37"/>
      <c r="F105" s="37"/>
      <c r="G105" s="37"/>
      <c r="H105" s="37"/>
      <c r="I105" s="46"/>
    </row>
    <row r="106" spans="1:10" ht="15.75" x14ac:dyDescent="0.25">
      <c r="A106" s="36"/>
      <c r="B106" s="36"/>
      <c r="C106" s="36"/>
      <c r="D106" s="67"/>
      <c r="E106" s="37"/>
      <c r="F106" s="37"/>
      <c r="G106" s="37"/>
      <c r="H106" s="37"/>
      <c r="I106" s="46"/>
    </row>
    <row r="107" spans="1:10" ht="15.75" x14ac:dyDescent="0.25">
      <c r="A107" s="36"/>
      <c r="B107" s="36"/>
      <c r="C107" s="36"/>
      <c r="D107" s="66"/>
      <c r="E107" s="37"/>
      <c r="F107" s="37"/>
      <c r="G107" s="37"/>
      <c r="H107" s="37"/>
      <c r="I107" s="46"/>
    </row>
    <row r="108" spans="1:10" ht="15.75" x14ac:dyDescent="0.25">
      <c r="A108" s="36"/>
      <c r="B108" s="36"/>
      <c r="C108" s="36"/>
      <c r="D108" s="66"/>
      <c r="E108" s="37"/>
      <c r="F108" s="37"/>
      <c r="G108" s="37"/>
      <c r="H108" s="37"/>
      <c r="I108" s="46"/>
    </row>
    <row r="109" spans="1:10" x14ac:dyDescent="0.2">
      <c r="D109" s="68"/>
      <c r="E109" s="7"/>
      <c r="F109" s="7"/>
      <c r="G109" s="7"/>
      <c r="H109" s="7"/>
      <c r="I109" s="32"/>
    </row>
    <row r="110" spans="1:10" x14ac:dyDescent="0.2">
      <c r="A110" s="157"/>
      <c r="B110" s="157"/>
      <c r="C110" s="157"/>
      <c r="D110" s="157"/>
      <c r="E110" s="157"/>
      <c r="F110" s="157"/>
      <c r="G110" s="157"/>
      <c r="H110" s="157"/>
      <c r="I110" s="33"/>
    </row>
    <row r="111" spans="1:10" x14ac:dyDescent="0.2">
      <c r="A111" s="45"/>
      <c r="B111" s="45"/>
      <c r="C111" s="45"/>
      <c r="D111" s="69"/>
      <c r="E111" s="45"/>
      <c r="F111" s="45"/>
      <c r="G111" s="51"/>
      <c r="H111" s="51"/>
      <c r="I111" s="33"/>
    </row>
    <row r="112" spans="1:10" x14ac:dyDescent="0.2">
      <c r="D112" s="70"/>
      <c r="E112" s="5"/>
      <c r="I112" s="30"/>
    </row>
    <row r="113" spans="4:9" x14ac:dyDescent="0.2">
      <c r="D113" s="69"/>
      <c r="E113" s="5"/>
      <c r="I113" s="30"/>
    </row>
    <row r="114" spans="4:9" x14ac:dyDescent="0.2">
      <c r="E114" s="5"/>
      <c r="I114" s="30"/>
    </row>
    <row r="115" spans="4:9" x14ac:dyDescent="0.2">
      <c r="E115" s="5"/>
      <c r="I115" s="30"/>
    </row>
    <row r="116" spans="4:9" x14ac:dyDescent="0.2">
      <c r="E116" s="5"/>
      <c r="I116" s="30"/>
    </row>
    <row r="117" spans="4:9" x14ac:dyDescent="0.2">
      <c r="D117" s="72"/>
      <c r="E117" s="5"/>
    </row>
    <row r="118" spans="4:9" x14ac:dyDescent="0.2">
      <c r="D118" s="72"/>
      <c r="E118" s="5"/>
    </row>
    <row r="119" spans="4:9" x14ac:dyDescent="0.2">
      <c r="I119" s="44"/>
    </row>
    <row r="120" spans="4:9" x14ac:dyDescent="0.2">
      <c r="I120" s="44"/>
    </row>
    <row r="121" spans="4:9" x14ac:dyDescent="0.2">
      <c r="I121" s="44"/>
    </row>
    <row r="122" spans="4:9" x14ac:dyDescent="0.2">
      <c r="D122" s="73"/>
      <c r="E122" s="154"/>
      <c r="F122" s="154"/>
      <c r="G122" s="154"/>
      <c r="H122" s="154"/>
    </row>
    <row r="123" spans="4:9" x14ac:dyDescent="0.2">
      <c r="D123" s="73"/>
      <c r="E123" s="154"/>
      <c r="F123" s="154"/>
      <c r="G123" s="154"/>
      <c r="H123" s="154"/>
    </row>
    <row r="124" spans="4:9" x14ac:dyDescent="0.2">
      <c r="D124" s="74"/>
      <c r="E124" s="154"/>
      <c r="F124" s="154"/>
      <c r="G124" s="154"/>
      <c r="H124" s="154"/>
    </row>
    <row r="125" spans="4:9" x14ac:dyDescent="0.2">
      <c r="D125" s="75"/>
      <c r="E125" s="5"/>
    </row>
    <row r="126" spans="4:9" x14ac:dyDescent="0.2">
      <c r="D126" s="75"/>
      <c r="E126" s="5"/>
    </row>
    <row r="130" spans="4:5" x14ac:dyDescent="0.2">
      <c r="D130" s="75"/>
      <c r="E130" s="5"/>
    </row>
    <row r="131" spans="4:5" x14ac:dyDescent="0.2">
      <c r="D131" s="75"/>
      <c r="E131" s="5"/>
    </row>
    <row r="132" spans="4:5" x14ac:dyDescent="0.2">
      <c r="D132" s="75"/>
      <c r="E132" s="5"/>
    </row>
    <row r="133" spans="4:5" x14ac:dyDescent="0.2">
      <c r="D133" s="75"/>
      <c r="E133" s="5"/>
    </row>
    <row r="134" spans="4:5" x14ac:dyDescent="0.2">
      <c r="D134" s="75"/>
      <c r="E134" s="5"/>
    </row>
    <row r="135" spans="4:5" x14ac:dyDescent="0.2">
      <c r="D135" s="75"/>
      <c r="E135" s="5"/>
    </row>
    <row r="136" spans="4:5" x14ac:dyDescent="0.2">
      <c r="D136" s="75"/>
      <c r="E136" s="5"/>
    </row>
    <row r="137" spans="4:5" x14ac:dyDescent="0.2">
      <c r="D137" s="75"/>
      <c r="E137" s="5"/>
    </row>
    <row r="138" spans="4:5" x14ac:dyDescent="0.2">
      <c r="D138" s="75"/>
      <c r="E138" s="5"/>
    </row>
    <row r="139" spans="4:5" x14ac:dyDescent="0.2">
      <c r="D139" s="75"/>
      <c r="E139" s="5"/>
    </row>
    <row r="140" spans="4:5" x14ac:dyDescent="0.2">
      <c r="D140" s="75"/>
      <c r="E140" s="5"/>
    </row>
    <row r="141" spans="4:5" x14ac:dyDescent="0.2">
      <c r="D141" s="75"/>
      <c r="E141" s="5"/>
    </row>
    <row r="142" spans="4:5" x14ac:dyDescent="0.2">
      <c r="D142" s="75"/>
      <c r="E142" s="5"/>
    </row>
    <row r="143" spans="4:5" x14ac:dyDescent="0.2">
      <c r="D143" s="75"/>
      <c r="E143" s="5"/>
    </row>
    <row r="144" spans="4:5" x14ac:dyDescent="0.2">
      <c r="D144" s="75"/>
      <c r="E144" s="5"/>
    </row>
    <row r="145" spans="4:5" x14ac:dyDescent="0.2">
      <c r="D145" s="75"/>
      <c r="E145" s="5"/>
    </row>
    <row r="146" spans="4:5" x14ac:dyDescent="0.2">
      <c r="D146" s="75"/>
      <c r="E146" s="5"/>
    </row>
    <row r="147" spans="4:5" x14ac:dyDescent="0.2">
      <c r="D147" s="75"/>
      <c r="E147" s="5"/>
    </row>
    <row r="148" spans="4:5" x14ac:dyDescent="0.2">
      <c r="D148" s="75"/>
      <c r="E148" s="5"/>
    </row>
    <row r="149" spans="4:5" x14ac:dyDescent="0.2">
      <c r="D149" s="75"/>
      <c r="E149" s="5"/>
    </row>
    <row r="150" spans="4:5" x14ac:dyDescent="0.2">
      <c r="D150" s="75"/>
      <c r="E150" s="5"/>
    </row>
    <row r="151" spans="4:5" x14ac:dyDescent="0.2">
      <c r="D151" s="75"/>
      <c r="E151" s="5"/>
    </row>
    <row r="152" spans="4:5" x14ac:dyDescent="0.2">
      <c r="D152" s="75"/>
      <c r="E152" s="5"/>
    </row>
    <row r="153" spans="4:5" x14ac:dyDescent="0.2">
      <c r="D153" s="75"/>
      <c r="E153" s="5"/>
    </row>
    <row r="154" spans="4:5" x14ac:dyDescent="0.2">
      <c r="D154" s="75"/>
      <c r="E154" s="5"/>
    </row>
    <row r="155" spans="4:5" x14ac:dyDescent="0.2">
      <c r="D155" s="75"/>
      <c r="E155" s="5"/>
    </row>
    <row r="156" spans="4:5" x14ac:dyDescent="0.2">
      <c r="D156" s="75"/>
      <c r="E156" s="5"/>
    </row>
    <row r="157" spans="4:5" x14ac:dyDescent="0.2">
      <c r="D157" s="75"/>
      <c r="E157" s="5"/>
    </row>
    <row r="158" spans="4:5" x14ac:dyDescent="0.2">
      <c r="D158" s="75"/>
      <c r="E158" s="5"/>
    </row>
    <row r="159" spans="4:5" x14ac:dyDescent="0.2">
      <c r="D159" s="75"/>
      <c r="E159" s="5"/>
    </row>
    <row r="160" spans="4:5" x14ac:dyDescent="0.2">
      <c r="D160" s="75"/>
      <c r="E160" s="5"/>
    </row>
    <row r="161" spans="4:5" x14ac:dyDescent="0.2">
      <c r="D161" s="75"/>
      <c r="E161" s="5"/>
    </row>
    <row r="162" spans="4:5" x14ac:dyDescent="0.2">
      <c r="D162" s="75"/>
      <c r="E162" s="5"/>
    </row>
    <row r="163" spans="4:5" x14ac:dyDescent="0.2">
      <c r="D163" s="75"/>
      <c r="E163" s="5"/>
    </row>
    <row r="164" spans="4:5" x14ac:dyDescent="0.2">
      <c r="D164" s="75"/>
      <c r="E164" s="5"/>
    </row>
    <row r="165" spans="4:5" x14ac:dyDescent="0.2">
      <c r="D165" s="75"/>
      <c r="E165" s="5"/>
    </row>
    <row r="166" spans="4:5" x14ac:dyDescent="0.2">
      <c r="D166" s="75"/>
      <c r="E166" s="5"/>
    </row>
    <row r="167" spans="4:5" x14ac:dyDescent="0.2">
      <c r="D167" s="75"/>
      <c r="E167" s="5"/>
    </row>
    <row r="168" spans="4:5" x14ac:dyDescent="0.2">
      <c r="D168" s="75"/>
      <c r="E168" s="5"/>
    </row>
    <row r="169" spans="4:5" x14ac:dyDescent="0.2">
      <c r="D169" s="75"/>
      <c r="E169" s="5"/>
    </row>
    <row r="170" spans="4:5" x14ac:dyDescent="0.2">
      <c r="D170" s="75"/>
      <c r="E170" s="5"/>
    </row>
    <row r="171" spans="4:5" x14ac:dyDescent="0.2">
      <c r="D171" s="75"/>
      <c r="E171" s="5"/>
    </row>
    <row r="172" spans="4:5" x14ac:dyDescent="0.2">
      <c r="D172" s="75"/>
      <c r="E172" s="5"/>
    </row>
    <row r="173" spans="4:5" x14ac:dyDescent="0.2">
      <c r="D173" s="75"/>
      <c r="E173" s="5"/>
    </row>
    <row r="174" spans="4:5" x14ac:dyDescent="0.2">
      <c r="D174" s="75"/>
      <c r="E174" s="5"/>
    </row>
    <row r="175" spans="4:5" x14ac:dyDescent="0.2">
      <c r="D175" s="75"/>
      <c r="E175" s="5"/>
    </row>
    <row r="178" spans="4:5" x14ac:dyDescent="0.2">
      <c r="D178" s="75"/>
      <c r="E178" s="5"/>
    </row>
    <row r="179" spans="4:5" x14ac:dyDescent="0.2">
      <c r="D179" s="75"/>
      <c r="E179" s="5"/>
    </row>
    <row r="181" spans="4:5" x14ac:dyDescent="0.2">
      <c r="D181" s="75"/>
      <c r="E181" s="5"/>
    </row>
    <row r="183" spans="4:5" x14ac:dyDescent="0.2">
      <c r="D183" s="75"/>
      <c r="E183" s="5"/>
    </row>
    <row r="184" spans="4:5" x14ac:dyDescent="0.2">
      <c r="D184" s="75"/>
      <c r="E184" s="5"/>
    </row>
    <row r="185" spans="4:5" x14ac:dyDescent="0.2">
      <c r="D185" s="75"/>
      <c r="E185" s="5"/>
    </row>
    <row r="186" spans="4:5" x14ac:dyDescent="0.2">
      <c r="D186" s="75"/>
      <c r="E186" s="5"/>
    </row>
    <row r="187" spans="4:5" x14ac:dyDescent="0.2">
      <c r="D187" s="75"/>
      <c r="E187" s="5"/>
    </row>
    <row r="188" spans="4:5" x14ac:dyDescent="0.2">
      <c r="D188" s="75"/>
      <c r="E188" s="5"/>
    </row>
    <row r="189" spans="4:5" x14ac:dyDescent="0.2">
      <c r="D189" s="75"/>
      <c r="E189" s="5"/>
    </row>
    <row r="190" spans="4:5" x14ac:dyDescent="0.2">
      <c r="D190" s="75"/>
      <c r="E190" s="5"/>
    </row>
    <row r="191" spans="4:5" x14ac:dyDescent="0.2">
      <c r="D191" s="75"/>
      <c r="E191" s="5"/>
    </row>
    <row r="192" spans="4:5" x14ac:dyDescent="0.2">
      <c r="D192" s="75"/>
      <c r="E192" s="5"/>
    </row>
    <row r="193" spans="4:5" x14ac:dyDescent="0.2">
      <c r="D193" s="75"/>
      <c r="E193" s="5"/>
    </row>
    <row r="194" spans="4:5" x14ac:dyDescent="0.2">
      <c r="D194" s="75"/>
      <c r="E194" s="5"/>
    </row>
    <row r="195" spans="4:5" x14ac:dyDescent="0.2">
      <c r="D195" s="75"/>
      <c r="E195" s="5"/>
    </row>
    <row r="196" spans="4:5" x14ac:dyDescent="0.2">
      <c r="D196" s="75"/>
      <c r="E196" s="5"/>
    </row>
    <row r="197" spans="4:5" x14ac:dyDescent="0.2">
      <c r="D197" s="75"/>
      <c r="E197" s="5"/>
    </row>
    <row r="198" spans="4:5" x14ac:dyDescent="0.2">
      <c r="D198" s="75"/>
      <c r="E198" s="5"/>
    </row>
    <row r="199" spans="4:5" x14ac:dyDescent="0.2">
      <c r="D199" s="75"/>
      <c r="E199" s="5"/>
    </row>
    <row r="200" spans="4:5" x14ac:dyDescent="0.2">
      <c r="D200" s="75"/>
      <c r="E200" s="5"/>
    </row>
    <row r="201" spans="4:5" x14ac:dyDescent="0.2">
      <c r="D201" s="75"/>
      <c r="E201" s="5"/>
    </row>
    <row r="202" spans="4:5" x14ac:dyDescent="0.2">
      <c r="D202" s="75"/>
      <c r="E202" s="5"/>
    </row>
    <row r="203" spans="4:5" x14ac:dyDescent="0.2">
      <c r="D203" s="75"/>
      <c r="E203" s="5"/>
    </row>
    <row r="204" spans="4:5" x14ac:dyDescent="0.2">
      <c r="D204" s="75"/>
      <c r="E204" s="5"/>
    </row>
    <row r="205" spans="4:5" x14ac:dyDescent="0.2">
      <c r="D205" s="75"/>
      <c r="E205" s="5"/>
    </row>
    <row r="206" spans="4:5" x14ac:dyDescent="0.2">
      <c r="D206" s="75"/>
      <c r="E206" s="5"/>
    </row>
    <row r="207" spans="4:5" x14ac:dyDescent="0.2">
      <c r="D207" s="75"/>
      <c r="E207" s="5"/>
    </row>
    <row r="208" spans="4:5" x14ac:dyDescent="0.2">
      <c r="D208" s="75"/>
      <c r="E208" s="5"/>
    </row>
    <row r="209" spans="4:5" x14ac:dyDescent="0.2">
      <c r="D209" s="75"/>
      <c r="E209" s="5"/>
    </row>
    <row r="210" spans="4:5" x14ac:dyDescent="0.2">
      <c r="D210" s="75"/>
      <c r="E210" s="5"/>
    </row>
    <row r="211" spans="4:5" x14ac:dyDescent="0.2">
      <c r="D211" s="75"/>
      <c r="E211" s="5"/>
    </row>
    <row r="212" spans="4:5" x14ac:dyDescent="0.2">
      <c r="D212" s="75"/>
      <c r="E212" s="5"/>
    </row>
    <row r="213" spans="4:5" x14ac:dyDescent="0.2">
      <c r="D213" s="75"/>
      <c r="E213" s="5"/>
    </row>
    <row r="214" spans="4:5" x14ac:dyDescent="0.2">
      <c r="D214" s="75"/>
      <c r="E214" s="5"/>
    </row>
    <row r="215" spans="4:5" x14ac:dyDescent="0.2">
      <c r="D215" s="75"/>
      <c r="E215" s="5"/>
    </row>
    <row r="216" spans="4:5" x14ac:dyDescent="0.2">
      <c r="D216" s="75"/>
      <c r="E216" s="5"/>
    </row>
    <row r="217" spans="4:5" x14ac:dyDescent="0.2">
      <c r="D217" s="75"/>
      <c r="E217" s="5"/>
    </row>
    <row r="218" spans="4:5" x14ac:dyDescent="0.2">
      <c r="D218" s="75"/>
      <c r="E218" s="5"/>
    </row>
    <row r="219" spans="4:5" x14ac:dyDescent="0.2">
      <c r="D219" s="75"/>
      <c r="E219" s="5"/>
    </row>
    <row r="220" spans="4:5" x14ac:dyDescent="0.2">
      <c r="D220" s="75"/>
      <c r="E220" s="5"/>
    </row>
    <row r="221" spans="4:5" x14ac:dyDescent="0.2">
      <c r="D221" s="75"/>
      <c r="E221" s="5"/>
    </row>
    <row r="222" spans="4:5" x14ac:dyDescent="0.2">
      <c r="D222" s="75"/>
      <c r="E222" s="5"/>
    </row>
    <row r="223" spans="4:5" x14ac:dyDescent="0.2">
      <c r="D223" s="75"/>
      <c r="E223" s="5"/>
    </row>
    <row r="224" spans="4:5" x14ac:dyDescent="0.2">
      <c r="D224" s="75"/>
      <c r="E224" s="5"/>
    </row>
    <row r="225" spans="4:5" x14ac:dyDescent="0.2">
      <c r="D225" s="75"/>
      <c r="E225" s="5"/>
    </row>
    <row r="226" spans="4:5" x14ac:dyDescent="0.2">
      <c r="D226" s="75"/>
      <c r="E226" s="5"/>
    </row>
    <row r="227" spans="4:5" x14ac:dyDescent="0.2">
      <c r="D227" s="75"/>
      <c r="E227" s="5"/>
    </row>
    <row r="228" spans="4:5" x14ac:dyDescent="0.2">
      <c r="D228" s="75"/>
      <c r="E228" s="5"/>
    </row>
    <row r="229" spans="4:5" x14ac:dyDescent="0.2">
      <c r="D229" s="75"/>
      <c r="E229" s="5"/>
    </row>
    <row r="230" spans="4:5" x14ac:dyDescent="0.2">
      <c r="D230" s="75"/>
      <c r="E230" s="5"/>
    </row>
    <row r="231" spans="4:5" x14ac:dyDescent="0.2">
      <c r="D231" s="75"/>
      <c r="E231" s="5"/>
    </row>
    <row r="232" spans="4:5" x14ac:dyDescent="0.2">
      <c r="D232" s="75"/>
      <c r="E232" s="5"/>
    </row>
    <row r="233" spans="4:5" x14ac:dyDescent="0.2">
      <c r="D233" s="75"/>
      <c r="E233" s="5"/>
    </row>
    <row r="234" spans="4:5" x14ac:dyDescent="0.2">
      <c r="D234" s="75"/>
      <c r="E234" s="5"/>
    </row>
    <row r="235" spans="4:5" x14ac:dyDescent="0.2">
      <c r="D235" s="75"/>
      <c r="E235" s="5"/>
    </row>
    <row r="236" spans="4:5" x14ac:dyDescent="0.2">
      <c r="D236" s="75"/>
      <c r="E236" s="5"/>
    </row>
    <row r="237" spans="4:5" x14ac:dyDescent="0.2">
      <c r="D237" s="75"/>
      <c r="E237" s="5"/>
    </row>
    <row r="238" spans="4:5" x14ac:dyDescent="0.2">
      <c r="D238" s="75"/>
      <c r="E238" s="5"/>
    </row>
    <row r="239" spans="4:5" x14ac:dyDescent="0.2">
      <c r="D239" s="75"/>
      <c r="E239" s="5"/>
    </row>
    <row r="240" spans="4:5" x14ac:dyDescent="0.2">
      <c r="D240" s="75"/>
      <c r="E240" s="5"/>
    </row>
    <row r="241" spans="4:5" x14ac:dyDescent="0.2">
      <c r="D241" s="75"/>
      <c r="E241" s="5"/>
    </row>
    <row r="242" spans="4:5" x14ac:dyDescent="0.2">
      <c r="D242" s="75"/>
      <c r="E242" s="5"/>
    </row>
    <row r="243" spans="4:5" x14ac:dyDescent="0.2">
      <c r="D243" s="75"/>
      <c r="E243" s="5"/>
    </row>
    <row r="244" spans="4:5" x14ac:dyDescent="0.2">
      <c r="D244" s="75"/>
      <c r="E244" s="5"/>
    </row>
    <row r="245" spans="4:5" x14ac:dyDescent="0.2">
      <c r="D245" s="75"/>
      <c r="E245" s="5"/>
    </row>
    <row r="246" spans="4:5" x14ac:dyDescent="0.2">
      <c r="D246" s="75"/>
      <c r="E246" s="5"/>
    </row>
    <row r="247" spans="4:5" x14ac:dyDescent="0.2">
      <c r="D247" s="75"/>
      <c r="E247" s="5"/>
    </row>
    <row r="250" spans="4:5" x14ac:dyDescent="0.2">
      <c r="D250" s="75"/>
      <c r="E250" s="5"/>
    </row>
    <row r="251" spans="4:5" x14ac:dyDescent="0.2">
      <c r="D251" s="75"/>
      <c r="E251" s="5"/>
    </row>
    <row r="253" spans="4:5" x14ac:dyDescent="0.2">
      <c r="D253" s="75"/>
      <c r="E253" s="5"/>
    </row>
    <row r="255" spans="4:5" x14ac:dyDescent="0.2">
      <c r="D255" s="75"/>
      <c r="E255" s="5"/>
    </row>
    <row r="256" spans="4:5" x14ac:dyDescent="0.2">
      <c r="D256" s="75"/>
      <c r="E256" s="5"/>
    </row>
    <row r="257" spans="4:5" x14ac:dyDescent="0.2">
      <c r="D257" s="75"/>
      <c r="E257" s="5"/>
    </row>
    <row r="258" spans="4:5" x14ac:dyDescent="0.2">
      <c r="D258" s="75"/>
      <c r="E258" s="5"/>
    </row>
    <row r="260" spans="4:5" x14ac:dyDescent="0.2">
      <c r="D260" s="75"/>
      <c r="E260" s="5"/>
    </row>
    <row r="262" spans="4:5" x14ac:dyDescent="0.2">
      <c r="D262" s="75"/>
      <c r="E262" s="5"/>
    </row>
    <row r="263" spans="4:5" x14ac:dyDescent="0.2">
      <c r="D263" s="75"/>
      <c r="E263" s="5"/>
    </row>
    <row r="264" spans="4:5" x14ac:dyDescent="0.2">
      <c r="D264" s="75"/>
      <c r="E264" s="5"/>
    </row>
    <row r="265" spans="4:5" x14ac:dyDescent="0.2">
      <c r="D265" s="75"/>
      <c r="E265" s="5"/>
    </row>
    <row r="266" spans="4:5" x14ac:dyDescent="0.2">
      <c r="D266" s="75"/>
      <c r="E266" s="5"/>
    </row>
    <row r="267" spans="4:5" x14ac:dyDescent="0.2">
      <c r="D267" s="75"/>
      <c r="E267" s="5"/>
    </row>
    <row r="268" spans="4:5" x14ac:dyDescent="0.2">
      <c r="D268" s="75"/>
      <c r="E268" s="5"/>
    </row>
    <row r="269" spans="4:5" x14ac:dyDescent="0.2">
      <c r="D269" s="75"/>
      <c r="E269" s="5"/>
    </row>
    <row r="270" spans="4:5" x14ac:dyDescent="0.2">
      <c r="D270" s="75"/>
      <c r="E270" s="5"/>
    </row>
    <row r="271" spans="4:5" x14ac:dyDescent="0.2">
      <c r="D271" s="75"/>
      <c r="E271" s="5"/>
    </row>
    <row r="272" spans="4:5" x14ac:dyDescent="0.2">
      <c r="D272" s="75"/>
      <c r="E272" s="5"/>
    </row>
    <row r="273" spans="4:5" x14ac:dyDescent="0.2">
      <c r="D273" s="75"/>
      <c r="E273" s="5"/>
    </row>
    <row r="274" spans="4:5" x14ac:dyDescent="0.2">
      <c r="D274" s="75"/>
      <c r="E274" s="5"/>
    </row>
    <row r="275" spans="4:5" x14ac:dyDescent="0.2">
      <c r="D275" s="75"/>
      <c r="E275" s="5"/>
    </row>
    <row r="276" spans="4:5" x14ac:dyDescent="0.2">
      <c r="D276" s="75"/>
      <c r="E276" s="5"/>
    </row>
    <row r="277" spans="4:5" x14ac:dyDescent="0.2">
      <c r="D277" s="75"/>
      <c r="E277" s="5"/>
    </row>
    <row r="278" spans="4:5" x14ac:dyDescent="0.2">
      <c r="D278" s="75"/>
      <c r="E278" s="5"/>
    </row>
    <row r="279" spans="4:5" x14ac:dyDescent="0.2">
      <c r="D279" s="75"/>
      <c r="E279" s="5"/>
    </row>
    <row r="280" spans="4:5" x14ac:dyDescent="0.2">
      <c r="D280" s="75"/>
      <c r="E280" s="5"/>
    </row>
    <row r="281" spans="4:5" x14ac:dyDescent="0.2">
      <c r="D281" s="75"/>
      <c r="E281" s="5"/>
    </row>
    <row r="282" spans="4:5" x14ac:dyDescent="0.2">
      <c r="D282" s="75"/>
      <c r="E282" s="5"/>
    </row>
    <row r="283" spans="4:5" x14ac:dyDescent="0.2">
      <c r="D283" s="75"/>
      <c r="E283" s="5"/>
    </row>
    <row r="284" spans="4:5" x14ac:dyDescent="0.2">
      <c r="D284" s="75"/>
      <c r="E284" s="5"/>
    </row>
    <row r="285" spans="4:5" x14ac:dyDescent="0.2">
      <c r="D285" s="75"/>
      <c r="E285" s="5"/>
    </row>
    <row r="286" spans="4:5" x14ac:dyDescent="0.2">
      <c r="D286" s="75"/>
      <c r="E286" s="5"/>
    </row>
    <row r="287" spans="4:5" x14ac:dyDescent="0.2">
      <c r="D287" s="75"/>
      <c r="E287" s="5"/>
    </row>
    <row r="288" spans="4:5" x14ac:dyDescent="0.2">
      <c r="D288" s="75"/>
      <c r="E288" s="5"/>
    </row>
    <row r="289" spans="4:5" x14ac:dyDescent="0.2">
      <c r="D289" s="75"/>
      <c r="E289" s="5"/>
    </row>
    <row r="290" spans="4:5" x14ac:dyDescent="0.2">
      <c r="D290" s="75"/>
      <c r="E290" s="5"/>
    </row>
    <row r="291" spans="4:5" x14ac:dyDescent="0.2">
      <c r="D291" s="75"/>
      <c r="E291" s="5"/>
    </row>
    <row r="292" spans="4:5" x14ac:dyDescent="0.2">
      <c r="D292" s="75"/>
      <c r="E292" s="5"/>
    </row>
    <row r="293" spans="4:5" x14ac:dyDescent="0.2">
      <c r="D293" s="75"/>
      <c r="E293" s="5"/>
    </row>
    <row r="294" spans="4:5" x14ac:dyDescent="0.2">
      <c r="D294" s="75"/>
      <c r="E294" s="5"/>
    </row>
    <row r="295" spans="4:5" x14ac:dyDescent="0.2">
      <c r="D295" s="75"/>
      <c r="E295" s="5"/>
    </row>
    <row r="296" spans="4:5" x14ac:dyDescent="0.2">
      <c r="D296" s="75"/>
      <c r="E296" s="5"/>
    </row>
    <row r="297" spans="4:5" x14ac:dyDescent="0.2">
      <c r="D297" s="75"/>
      <c r="E297" s="5"/>
    </row>
    <row r="299" spans="4:5" x14ac:dyDescent="0.2">
      <c r="D299" s="75"/>
      <c r="E299" s="5"/>
    </row>
    <row r="301" spans="4:5" x14ac:dyDescent="0.2">
      <c r="D301" s="75"/>
      <c r="E301" s="5"/>
    </row>
    <row r="302" spans="4:5" x14ac:dyDescent="0.2">
      <c r="D302" s="75"/>
      <c r="E302" s="5"/>
    </row>
    <row r="303" spans="4:5" x14ac:dyDescent="0.2">
      <c r="D303" s="75"/>
      <c r="E303" s="5"/>
    </row>
    <row r="304" spans="4:5" x14ac:dyDescent="0.2">
      <c r="D304" s="75"/>
      <c r="E304" s="5"/>
    </row>
    <row r="305" spans="4:5" x14ac:dyDescent="0.2">
      <c r="D305" s="75"/>
      <c r="E305" s="5"/>
    </row>
    <row r="306" spans="4:5" x14ac:dyDescent="0.2">
      <c r="D306" s="75"/>
      <c r="E306" s="5"/>
    </row>
    <row r="307" spans="4:5" x14ac:dyDescent="0.2">
      <c r="D307" s="75"/>
      <c r="E307" s="5"/>
    </row>
    <row r="308" spans="4:5" x14ac:dyDescent="0.2">
      <c r="D308" s="75"/>
      <c r="E308" s="5"/>
    </row>
    <row r="309" spans="4:5" x14ac:dyDescent="0.2">
      <c r="D309" s="75"/>
      <c r="E309" s="5"/>
    </row>
    <row r="310" spans="4:5" x14ac:dyDescent="0.2">
      <c r="D310" s="75"/>
      <c r="E310" s="5"/>
    </row>
    <row r="311" spans="4:5" x14ac:dyDescent="0.2">
      <c r="D311" s="75"/>
      <c r="E311" s="5"/>
    </row>
    <row r="312" spans="4:5" x14ac:dyDescent="0.2">
      <c r="D312" s="75"/>
      <c r="E312" s="5"/>
    </row>
    <row r="313" spans="4:5" x14ac:dyDescent="0.2">
      <c r="D313" s="75"/>
      <c r="E313" s="5"/>
    </row>
    <row r="314" spans="4:5" x14ac:dyDescent="0.2">
      <c r="D314" s="75"/>
      <c r="E314" s="5"/>
    </row>
    <row r="315" spans="4:5" x14ac:dyDescent="0.2">
      <c r="D315" s="75"/>
      <c r="E315" s="5"/>
    </row>
    <row r="316" spans="4:5" x14ac:dyDescent="0.2">
      <c r="D316" s="75"/>
      <c r="E316" s="5"/>
    </row>
    <row r="317" spans="4:5" x14ac:dyDescent="0.2">
      <c r="D317" s="75"/>
      <c r="E317" s="5"/>
    </row>
    <row r="318" spans="4:5" x14ac:dyDescent="0.2">
      <c r="D318" s="75"/>
      <c r="E318" s="5"/>
    </row>
    <row r="321" spans="4:5" x14ac:dyDescent="0.2">
      <c r="D321" s="75"/>
      <c r="E321" s="5"/>
    </row>
    <row r="322" spans="4:5" x14ac:dyDescent="0.2">
      <c r="D322" s="75"/>
      <c r="E322" s="5"/>
    </row>
    <row r="324" spans="4:5" x14ac:dyDescent="0.2">
      <c r="D324" s="75"/>
      <c r="E324" s="5"/>
    </row>
    <row r="326" spans="4:5" x14ac:dyDescent="0.2">
      <c r="D326" s="75"/>
      <c r="E326" s="5"/>
    </row>
    <row r="327" spans="4:5" x14ac:dyDescent="0.2">
      <c r="D327" s="75"/>
      <c r="E327" s="5"/>
    </row>
    <row r="328" spans="4:5" x14ac:dyDescent="0.2">
      <c r="D328" s="75"/>
      <c r="E328" s="5"/>
    </row>
    <row r="329" spans="4:5" x14ac:dyDescent="0.2">
      <c r="D329" s="75"/>
      <c r="E329" s="5"/>
    </row>
    <row r="330" spans="4:5" x14ac:dyDescent="0.2">
      <c r="D330" s="75"/>
      <c r="E330" s="5"/>
    </row>
    <row r="331" spans="4:5" x14ac:dyDescent="0.2">
      <c r="D331" s="75"/>
      <c r="E331" s="5"/>
    </row>
    <row r="332" spans="4:5" x14ac:dyDescent="0.2">
      <c r="D332" s="75"/>
      <c r="E332" s="5"/>
    </row>
    <row r="333" spans="4:5" x14ac:dyDescent="0.2">
      <c r="D333" s="75"/>
      <c r="E333" s="5"/>
    </row>
    <row r="334" spans="4:5" x14ac:dyDescent="0.2">
      <c r="D334" s="75"/>
      <c r="E334" s="5"/>
    </row>
    <row r="335" spans="4:5" x14ac:dyDescent="0.2">
      <c r="D335" s="75"/>
      <c r="E335" s="5"/>
    </row>
    <row r="336" spans="4:5" x14ac:dyDescent="0.2">
      <c r="D336" s="75"/>
      <c r="E336" s="5"/>
    </row>
    <row r="337" spans="4:5" x14ac:dyDescent="0.2">
      <c r="D337" s="75"/>
      <c r="E337" s="5"/>
    </row>
    <row r="338" spans="4:5" x14ac:dyDescent="0.2">
      <c r="D338" s="75"/>
      <c r="E338" s="5"/>
    </row>
    <row r="339" spans="4:5" x14ac:dyDescent="0.2">
      <c r="D339" s="75"/>
      <c r="E339" s="5"/>
    </row>
    <row r="340" spans="4:5" x14ac:dyDescent="0.2">
      <c r="D340" s="75"/>
      <c r="E340" s="5"/>
    </row>
    <row r="341" spans="4:5" x14ac:dyDescent="0.2">
      <c r="D341" s="75"/>
      <c r="E341" s="5"/>
    </row>
    <row r="342" spans="4:5" x14ac:dyDescent="0.2">
      <c r="D342" s="75"/>
      <c r="E342" s="5"/>
    </row>
    <row r="343" spans="4:5" x14ac:dyDescent="0.2">
      <c r="D343" s="75"/>
      <c r="E343" s="5"/>
    </row>
    <row r="344" spans="4:5" x14ac:dyDescent="0.2">
      <c r="D344" s="75"/>
      <c r="E344" s="5"/>
    </row>
    <row r="345" spans="4:5" x14ac:dyDescent="0.2">
      <c r="D345" s="75"/>
      <c r="E345" s="5"/>
    </row>
    <row r="346" spans="4:5" x14ac:dyDescent="0.2">
      <c r="D346" s="75"/>
      <c r="E346" s="5"/>
    </row>
    <row r="347" spans="4:5" x14ac:dyDescent="0.2">
      <c r="D347" s="75"/>
      <c r="E347" s="5"/>
    </row>
    <row r="348" spans="4:5" x14ac:dyDescent="0.2">
      <c r="D348" s="75"/>
      <c r="E348" s="5"/>
    </row>
    <row r="349" spans="4:5" x14ac:dyDescent="0.2">
      <c r="D349" s="75"/>
      <c r="E349" s="5"/>
    </row>
    <row r="350" spans="4:5" x14ac:dyDescent="0.2">
      <c r="D350" s="75"/>
      <c r="E350" s="5"/>
    </row>
    <row r="351" spans="4:5" x14ac:dyDescent="0.2">
      <c r="D351" s="75"/>
      <c r="E351" s="5"/>
    </row>
    <row r="353" spans="4:5" x14ac:dyDescent="0.2">
      <c r="D353" s="75"/>
      <c r="E353" s="5"/>
    </row>
    <row r="355" spans="4:5" x14ac:dyDescent="0.2">
      <c r="D355" s="75"/>
      <c r="E355" s="5"/>
    </row>
    <row r="356" spans="4:5" x14ac:dyDescent="0.2">
      <c r="D356" s="75"/>
      <c r="E356" s="5"/>
    </row>
    <row r="357" spans="4:5" x14ac:dyDescent="0.2">
      <c r="D357" s="75"/>
      <c r="E357" s="5"/>
    </row>
    <row r="358" spans="4:5" x14ac:dyDescent="0.2">
      <c r="D358" s="75"/>
      <c r="E358" s="5"/>
    </row>
    <row r="359" spans="4:5" x14ac:dyDescent="0.2">
      <c r="D359" s="75"/>
      <c r="E359" s="5"/>
    </row>
    <row r="360" spans="4:5" x14ac:dyDescent="0.2">
      <c r="D360" s="75"/>
      <c r="E360" s="5"/>
    </row>
    <row r="361" spans="4:5" x14ac:dyDescent="0.2">
      <c r="D361" s="75"/>
      <c r="E361" s="5"/>
    </row>
    <row r="362" spans="4:5" x14ac:dyDescent="0.2">
      <c r="D362" s="75"/>
      <c r="E362" s="5"/>
    </row>
    <row r="363" spans="4:5" x14ac:dyDescent="0.2">
      <c r="D363" s="75"/>
      <c r="E363" s="5"/>
    </row>
    <row r="364" spans="4:5" x14ac:dyDescent="0.2">
      <c r="D364" s="75"/>
      <c r="E364" s="5"/>
    </row>
    <row r="365" spans="4:5" x14ac:dyDescent="0.2">
      <c r="D365" s="75"/>
      <c r="E365" s="5"/>
    </row>
    <row r="366" spans="4:5" x14ac:dyDescent="0.2">
      <c r="D366" s="75"/>
      <c r="E366" s="5"/>
    </row>
    <row r="367" spans="4:5" x14ac:dyDescent="0.2">
      <c r="D367" s="75"/>
      <c r="E367" s="5"/>
    </row>
    <row r="369" spans="4:5" x14ac:dyDescent="0.2">
      <c r="D369" s="75"/>
      <c r="E369" s="5"/>
    </row>
    <row r="371" spans="4:5" x14ac:dyDescent="0.2">
      <c r="D371" s="75"/>
      <c r="E371" s="5"/>
    </row>
    <row r="372" spans="4:5" x14ac:dyDescent="0.2">
      <c r="D372" s="75"/>
      <c r="E372" s="5"/>
    </row>
    <row r="373" spans="4:5" x14ac:dyDescent="0.2">
      <c r="D373" s="75"/>
      <c r="E373" s="5"/>
    </row>
    <row r="374" spans="4:5" x14ac:dyDescent="0.2">
      <c r="D374" s="75"/>
      <c r="E374" s="5"/>
    </row>
    <row r="375" spans="4:5" x14ac:dyDescent="0.2">
      <c r="D375" s="75"/>
      <c r="E375" s="5"/>
    </row>
    <row r="376" spans="4:5" x14ac:dyDescent="0.2">
      <c r="D376" s="75"/>
      <c r="E376" s="5"/>
    </row>
    <row r="377" spans="4:5" x14ac:dyDescent="0.2">
      <c r="D377" s="75"/>
      <c r="E377" s="5"/>
    </row>
    <row r="378" spans="4:5" x14ac:dyDescent="0.2">
      <c r="D378" s="75"/>
      <c r="E378" s="5"/>
    </row>
    <row r="379" spans="4:5" x14ac:dyDescent="0.2">
      <c r="D379" s="75"/>
      <c r="E379" s="5"/>
    </row>
    <row r="380" spans="4:5" x14ac:dyDescent="0.2">
      <c r="D380" s="75"/>
      <c r="E380" s="5"/>
    </row>
    <row r="381" spans="4:5" x14ac:dyDescent="0.2">
      <c r="D381" s="75"/>
      <c r="E381" s="5"/>
    </row>
    <row r="382" spans="4:5" x14ac:dyDescent="0.2">
      <c r="D382" s="75"/>
      <c r="E382" s="5"/>
    </row>
    <row r="383" spans="4:5" x14ac:dyDescent="0.2">
      <c r="D383" s="75"/>
      <c r="E383" s="5"/>
    </row>
    <row r="384" spans="4:5" x14ac:dyDescent="0.2">
      <c r="D384" s="75"/>
      <c r="E384" s="5"/>
    </row>
    <row r="385" spans="4:5" x14ac:dyDescent="0.2">
      <c r="D385" s="75"/>
      <c r="E385" s="5"/>
    </row>
    <row r="386" spans="4:5" x14ac:dyDescent="0.2">
      <c r="D386" s="75"/>
      <c r="E386" s="5"/>
    </row>
    <row r="387" spans="4:5" x14ac:dyDescent="0.2">
      <c r="D387" s="75"/>
      <c r="E387" s="5"/>
    </row>
    <row r="388" spans="4:5" x14ac:dyDescent="0.2">
      <c r="D388" s="75"/>
      <c r="E388" s="5"/>
    </row>
    <row r="389" spans="4:5" x14ac:dyDescent="0.2">
      <c r="D389" s="75"/>
      <c r="E389" s="5"/>
    </row>
    <row r="392" spans="4:5" x14ac:dyDescent="0.2">
      <c r="D392" s="75"/>
      <c r="E392" s="5"/>
    </row>
    <row r="393" spans="4:5" x14ac:dyDescent="0.2">
      <c r="D393" s="75"/>
      <c r="E393" s="5"/>
    </row>
    <row r="395" spans="4:5" x14ac:dyDescent="0.2">
      <c r="D395" s="75"/>
      <c r="E395" s="5"/>
    </row>
    <row r="397" spans="4:5" x14ac:dyDescent="0.2">
      <c r="D397" s="75"/>
      <c r="E397" s="5"/>
    </row>
    <row r="398" spans="4:5" x14ac:dyDescent="0.2">
      <c r="D398" s="75"/>
      <c r="E398" s="5"/>
    </row>
    <row r="399" spans="4:5" x14ac:dyDescent="0.2">
      <c r="D399" s="75"/>
      <c r="E399" s="5"/>
    </row>
    <row r="400" spans="4:5" x14ac:dyDescent="0.2">
      <c r="D400" s="75"/>
      <c r="E400" s="5"/>
    </row>
    <row r="401" spans="4:5" x14ac:dyDescent="0.2">
      <c r="D401" s="75"/>
      <c r="E401" s="5"/>
    </row>
    <row r="402" spans="4:5" x14ac:dyDescent="0.2">
      <c r="D402" s="75"/>
      <c r="E402" s="5"/>
    </row>
    <row r="403" spans="4:5" x14ac:dyDescent="0.2">
      <c r="D403" s="75"/>
      <c r="E403" s="5"/>
    </row>
    <row r="404" spans="4:5" x14ac:dyDescent="0.2">
      <c r="D404" s="75"/>
      <c r="E404" s="5"/>
    </row>
    <row r="405" spans="4:5" x14ac:dyDescent="0.2">
      <c r="D405" s="75"/>
      <c r="E405" s="5"/>
    </row>
    <row r="406" spans="4:5" x14ac:dyDescent="0.2">
      <c r="D406" s="75"/>
      <c r="E406" s="5"/>
    </row>
    <row r="407" spans="4:5" x14ac:dyDescent="0.2">
      <c r="D407" s="75"/>
      <c r="E407" s="5"/>
    </row>
    <row r="408" spans="4:5" x14ac:dyDescent="0.2">
      <c r="D408" s="75"/>
      <c r="E408" s="5"/>
    </row>
    <row r="409" spans="4:5" x14ac:dyDescent="0.2">
      <c r="D409" s="75"/>
      <c r="E409" s="5"/>
    </row>
    <row r="410" spans="4:5" x14ac:dyDescent="0.2">
      <c r="D410" s="75"/>
      <c r="E410" s="5"/>
    </row>
    <row r="412" spans="4:5" x14ac:dyDescent="0.2">
      <c r="D412" s="75"/>
      <c r="E412" s="5"/>
    </row>
    <row r="414" spans="4:5" x14ac:dyDescent="0.2">
      <c r="D414" s="75"/>
      <c r="E414" s="5"/>
    </row>
    <row r="415" spans="4:5" x14ac:dyDescent="0.2">
      <c r="D415" s="75"/>
      <c r="E415" s="5"/>
    </row>
    <row r="416" spans="4:5" x14ac:dyDescent="0.2">
      <c r="D416" s="75"/>
      <c r="E416" s="5"/>
    </row>
    <row r="417" spans="4:5" x14ac:dyDescent="0.2">
      <c r="D417" s="75"/>
      <c r="E417" s="5"/>
    </row>
    <row r="418" spans="4:5" x14ac:dyDescent="0.2">
      <c r="D418" s="75"/>
      <c r="E418" s="5"/>
    </row>
    <row r="419" spans="4:5" x14ac:dyDescent="0.2">
      <c r="D419" s="75"/>
      <c r="E419" s="5"/>
    </row>
    <row r="420" spans="4:5" x14ac:dyDescent="0.2">
      <c r="D420" s="75"/>
      <c r="E420" s="5"/>
    </row>
    <row r="421" spans="4:5" x14ac:dyDescent="0.2">
      <c r="D421" s="75"/>
      <c r="E421" s="5"/>
    </row>
    <row r="422" spans="4:5" x14ac:dyDescent="0.2">
      <c r="D422" s="75"/>
      <c r="E422" s="5"/>
    </row>
    <row r="423" spans="4:5" x14ac:dyDescent="0.2">
      <c r="D423" s="75"/>
      <c r="E423" s="5"/>
    </row>
    <row r="425" spans="4:5" x14ac:dyDescent="0.2">
      <c r="D425" s="75"/>
      <c r="E425" s="5"/>
    </row>
    <row r="427" spans="4:5" x14ac:dyDescent="0.2">
      <c r="D427" s="75"/>
      <c r="E427" s="5"/>
    </row>
    <row r="428" spans="4:5" x14ac:dyDescent="0.2">
      <c r="D428" s="75"/>
      <c r="E428" s="5"/>
    </row>
    <row r="429" spans="4:5" x14ac:dyDescent="0.2">
      <c r="D429" s="75"/>
      <c r="E429" s="5"/>
    </row>
    <row r="430" spans="4:5" x14ac:dyDescent="0.2">
      <c r="D430" s="75"/>
      <c r="E430" s="5"/>
    </row>
    <row r="431" spans="4:5" x14ac:dyDescent="0.2">
      <c r="D431" s="75"/>
      <c r="E431" s="5"/>
    </row>
    <row r="432" spans="4:5" x14ac:dyDescent="0.2">
      <c r="D432" s="75"/>
      <c r="E432" s="5"/>
    </row>
    <row r="433" spans="4:5" x14ac:dyDescent="0.2">
      <c r="D433" s="75"/>
      <c r="E433" s="5"/>
    </row>
    <row r="434" spans="4:5" x14ac:dyDescent="0.2">
      <c r="D434" s="75"/>
      <c r="E434" s="5"/>
    </row>
    <row r="435" spans="4:5" x14ac:dyDescent="0.2">
      <c r="D435" s="75"/>
      <c r="E435" s="5"/>
    </row>
    <row r="436" spans="4:5" x14ac:dyDescent="0.2">
      <c r="D436" s="75"/>
      <c r="E436" s="5"/>
    </row>
    <row r="437" spans="4:5" x14ac:dyDescent="0.2">
      <c r="D437" s="75"/>
      <c r="E437" s="5"/>
    </row>
    <row r="438" spans="4:5" x14ac:dyDescent="0.2">
      <c r="D438" s="75"/>
      <c r="E438" s="5"/>
    </row>
    <row r="439" spans="4:5" x14ac:dyDescent="0.2">
      <c r="D439" s="75"/>
      <c r="E439" s="5"/>
    </row>
    <row r="440" spans="4:5" x14ac:dyDescent="0.2">
      <c r="D440" s="75"/>
      <c r="E440" s="5"/>
    </row>
    <row r="441" spans="4:5" x14ac:dyDescent="0.2">
      <c r="D441" s="75"/>
      <c r="E441" s="5"/>
    </row>
    <row r="442" spans="4:5" x14ac:dyDescent="0.2">
      <c r="D442" s="75"/>
      <c r="E442" s="5"/>
    </row>
    <row r="443" spans="4:5" x14ac:dyDescent="0.2">
      <c r="D443" s="75"/>
      <c r="E443" s="5"/>
    </row>
    <row r="444" spans="4:5" x14ac:dyDescent="0.2">
      <c r="D444" s="75"/>
      <c r="E444" s="5"/>
    </row>
    <row r="445" spans="4:5" x14ac:dyDescent="0.2">
      <c r="D445" s="75"/>
      <c r="E445" s="5"/>
    </row>
    <row r="446" spans="4:5" x14ac:dyDescent="0.2">
      <c r="D446" s="75"/>
      <c r="E446" s="5"/>
    </row>
    <row r="447" spans="4:5" x14ac:dyDescent="0.2">
      <c r="D447" s="75"/>
      <c r="E447" s="5"/>
    </row>
    <row r="448" spans="4:5" x14ac:dyDescent="0.2">
      <c r="D448" s="75"/>
      <c r="E448" s="5"/>
    </row>
    <row r="449" spans="4:5" x14ac:dyDescent="0.2">
      <c r="D449" s="75"/>
      <c r="E449" s="5"/>
    </row>
    <row r="450" spans="4:5" x14ac:dyDescent="0.2">
      <c r="D450" s="75"/>
      <c r="E450" s="5"/>
    </row>
    <row r="451" spans="4:5" x14ac:dyDescent="0.2">
      <c r="D451" s="75"/>
      <c r="E451" s="5"/>
    </row>
    <row r="452" spans="4:5" x14ac:dyDescent="0.2">
      <c r="D452" s="75"/>
      <c r="E452" s="5"/>
    </row>
    <row r="453" spans="4:5" x14ac:dyDescent="0.2">
      <c r="D453" s="75"/>
      <c r="E453" s="5"/>
    </row>
    <row r="454" spans="4:5" x14ac:dyDescent="0.2">
      <c r="D454" s="75"/>
      <c r="E454" s="5"/>
    </row>
    <row r="455" spans="4:5" x14ac:dyDescent="0.2">
      <c r="D455" s="75"/>
      <c r="E455" s="5"/>
    </row>
    <row r="456" spans="4:5" x14ac:dyDescent="0.2">
      <c r="D456" s="75"/>
      <c r="E456" s="5"/>
    </row>
    <row r="457" spans="4:5" x14ac:dyDescent="0.2">
      <c r="D457" s="75"/>
      <c r="E457" s="5"/>
    </row>
    <row r="458" spans="4:5" x14ac:dyDescent="0.2">
      <c r="D458" s="75"/>
      <c r="E458" s="5"/>
    </row>
    <row r="459" spans="4:5" x14ac:dyDescent="0.2">
      <c r="D459" s="75"/>
      <c r="E459" s="5"/>
    </row>
    <row r="460" spans="4:5" x14ac:dyDescent="0.2">
      <c r="D460" s="75"/>
      <c r="E460" s="5"/>
    </row>
    <row r="463" spans="4:5" x14ac:dyDescent="0.2">
      <c r="D463" s="75"/>
      <c r="E463" s="5"/>
    </row>
    <row r="464" spans="4:5" x14ac:dyDescent="0.2">
      <c r="D464" s="75"/>
      <c r="E464" s="5"/>
    </row>
    <row r="466" spans="4:5" x14ac:dyDescent="0.2">
      <c r="D466" s="75"/>
      <c r="E466" s="5"/>
    </row>
    <row r="468" spans="4:5" x14ac:dyDescent="0.2">
      <c r="D468" s="75"/>
      <c r="E468" s="5"/>
    </row>
    <row r="469" spans="4:5" x14ac:dyDescent="0.2">
      <c r="D469" s="75"/>
      <c r="E469" s="5"/>
    </row>
    <row r="470" spans="4:5" x14ac:dyDescent="0.2">
      <c r="D470" s="75"/>
      <c r="E470" s="5"/>
    </row>
    <row r="472" spans="4:5" x14ac:dyDescent="0.2">
      <c r="D472" s="75"/>
      <c r="E472" s="5"/>
    </row>
    <row r="474" spans="4:5" x14ac:dyDescent="0.2">
      <c r="D474" s="75"/>
      <c r="E474" s="5"/>
    </row>
    <row r="475" spans="4:5" x14ac:dyDescent="0.2">
      <c r="D475" s="75"/>
      <c r="E475" s="5"/>
    </row>
    <row r="476" spans="4:5" x14ac:dyDescent="0.2">
      <c r="D476" s="75"/>
      <c r="E476" s="5"/>
    </row>
    <row r="477" spans="4:5" x14ac:dyDescent="0.2">
      <c r="D477" s="75"/>
      <c r="E477" s="5"/>
    </row>
    <row r="478" spans="4:5" x14ac:dyDescent="0.2">
      <c r="D478" s="75"/>
      <c r="E478" s="5"/>
    </row>
    <row r="479" spans="4:5" x14ac:dyDescent="0.2">
      <c r="D479" s="75"/>
      <c r="E479" s="5"/>
    </row>
    <row r="480" spans="4:5" x14ac:dyDescent="0.2">
      <c r="D480" s="75"/>
      <c r="E480" s="5"/>
    </row>
    <row r="481" spans="4:5" x14ac:dyDescent="0.2">
      <c r="D481" s="75"/>
      <c r="E481" s="5"/>
    </row>
    <row r="482" spans="4:5" x14ac:dyDescent="0.2">
      <c r="D482" s="75"/>
      <c r="E482" s="5"/>
    </row>
    <row r="483" spans="4:5" x14ac:dyDescent="0.2">
      <c r="D483" s="75"/>
      <c r="E483" s="5"/>
    </row>
    <row r="484" spans="4:5" x14ac:dyDescent="0.2">
      <c r="D484" s="75"/>
      <c r="E484" s="5"/>
    </row>
    <row r="485" spans="4:5" x14ac:dyDescent="0.2">
      <c r="D485" s="75"/>
      <c r="E485" s="5"/>
    </row>
    <row r="486" spans="4:5" x14ac:dyDescent="0.2">
      <c r="D486" s="75"/>
      <c r="E486" s="5"/>
    </row>
    <row r="487" spans="4:5" x14ac:dyDescent="0.2">
      <c r="D487" s="75"/>
      <c r="E487" s="5"/>
    </row>
    <row r="488" spans="4:5" x14ac:dyDescent="0.2">
      <c r="D488" s="75"/>
      <c r="E488" s="5"/>
    </row>
    <row r="489" spans="4:5" x14ac:dyDescent="0.2">
      <c r="D489" s="75"/>
      <c r="E489" s="5"/>
    </row>
    <row r="490" spans="4:5" x14ac:dyDescent="0.2">
      <c r="D490" s="75"/>
      <c r="E490" s="5"/>
    </row>
    <row r="491" spans="4:5" x14ac:dyDescent="0.2">
      <c r="D491" s="75"/>
      <c r="E491" s="5"/>
    </row>
    <row r="492" spans="4:5" x14ac:dyDescent="0.2">
      <c r="D492" s="75"/>
      <c r="E492" s="5"/>
    </row>
    <row r="493" spans="4:5" x14ac:dyDescent="0.2">
      <c r="D493" s="75"/>
      <c r="E493" s="5"/>
    </row>
    <row r="494" spans="4:5" x14ac:dyDescent="0.2">
      <c r="D494" s="75"/>
      <c r="E494" s="5"/>
    </row>
    <row r="496" spans="4:5" x14ac:dyDescent="0.2">
      <c r="D496" s="75"/>
      <c r="E496" s="5"/>
    </row>
    <row r="498" spans="4:5" x14ac:dyDescent="0.2">
      <c r="D498" s="75"/>
      <c r="E498" s="5"/>
    </row>
    <row r="499" spans="4:5" x14ac:dyDescent="0.2">
      <c r="D499" s="75"/>
      <c r="E499" s="5"/>
    </row>
    <row r="500" spans="4:5" x14ac:dyDescent="0.2">
      <c r="D500" s="75"/>
      <c r="E500" s="5"/>
    </row>
    <row r="501" spans="4:5" x14ac:dyDescent="0.2">
      <c r="D501" s="75"/>
      <c r="E501" s="5"/>
    </row>
    <row r="502" spans="4:5" x14ac:dyDescent="0.2">
      <c r="D502" s="75"/>
      <c r="E502" s="5"/>
    </row>
    <row r="503" spans="4:5" x14ac:dyDescent="0.2">
      <c r="D503" s="75"/>
      <c r="E503" s="5"/>
    </row>
    <row r="504" spans="4:5" x14ac:dyDescent="0.2">
      <c r="D504" s="75"/>
      <c r="E504" s="5"/>
    </row>
    <row r="505" spans="4:5" x14ac:dyDescent="0.2">
      <c r="D505" s="75"/>
      <c r="E505" s="5"/>
    </row>
    <row r="506" spans="4:5" x14ac:dyDescent="0.2">
      <c r="D506" s="75"/>
      <c r="E506" s="5"/>
    </row>
    <row r="507" spans="4:5" x14ac:dyDescent="0.2">
      <c r="D507" s="75"/>
      <c r="E507" s="5"/>
    </row>
    <row r="508" spans="4:5" x14ac:dyDescent="0.2">
      <c r="D508" s="75"/>
      <c r="E508" s="5"/>
    </row>
    <row r="509" spans="4:5" x14ac:dyDescent="0.2">
      <c r="D509" s="75"/>
      <c r="E509" s="5"/>
    </row>
    <row r="510" spans="4:5" x14ac:dyDescent="0.2">
      <c r="D510" s="75"/>
      <c r="E510" s="5"/>
    </row>
    <row r="511" spans="4:5" x14ac:dyDescent="0.2">
      <c r="D511" s="75"/>
      <c r="E511" s="5"/>
    </row>
    <row r="512" spans="4:5" x14ac:dyDescent="0.2">
      <c r="D512" s="75"/>
      <c r="E512" s="5"/>
    </row>
    <row r="513" spans="4:5" x14ac:dyDescent="0.2">
      <c r="D513" s="75"/>
      <c r="E513" s="5"/>
    </row>
    <row r="514" spans="4:5" x14ac:dyDescent="0.2">
      <c r="D514" s="75"/>
      <c r="E514" s="5"/>
    </row>
    <row r="515" spans="4:5" x14ac:dyDescent="0.2">
      <c r="D515" s="75"/>
      <c r="E515" s="5"/>
    </row>
    <row r="516" spans="4:5" x14ac:dyDescent="0.2">
      <c r="D516" s="75"/>
      <c r="E516" s="5"/>
    </row>
    <row r="517" spans="4:5" x14ac:dyDescent="0.2">
      <c r="D517" s="75"/>
      <c r="E517" s="5"/>
    </row>
    <row r="518" spans="4:5" x14ac:dyDescent="0.2">
      <c r="D518" s="75"/>
      <c r="E518" s="5"/>
    </row>
    <row r="519" spans="4:5" x14ac:dyDescent="0.2">
      <c r="D519" s="75"/>
      <c r="E519" s="5"/>
    </row>
    <row r="520" spans="4:5" x14ac:dyDescent="0.2">
      <c r="D520" s="75"/>
      <c r="E520" s="5"/>
    </row>
    <row r="521" spans="4:5" x14ac:dyDescent="0.2">
      <c r="D521" s="75"/>
      <c r="E521" s="5"/>
    </row>
    <row r="522" spans="4:5" x14ac:dyDescent="0.2">
      <c r="D522" s="75"/>
      <c r="E522" s="5"/>
    </row>
    <row r="523" spans="4:5" x14ac:dyDescent="0.2">
      <c r="D523" s="75"/>
      <c r="E523" s="5"/>
    </row>
    <row r="524" spans="4:5" x14ac:dyDescent="0.2">
      <c r="D524" s="75"/>
      <c r="E524" s="5"/>
    </row>
    <row r="525" spans="4:5" x14ac:dyDescent="0.2">
      <c r="D525" s="75"/>
      <c r="E525" s="5"/>
    </row>
    <row r="526" spans="4:5" x14ac:dyDescent="0.2">
      <c r="D526" s="75"/>
      <c r="E526" s="5"/>
    </row>
    <row r="527" spans="4:5" x14ac:dyDescent="0.2">
      <c r="D527" s="75"/>
      <c r="E527" s="5"/>
    </row>
    <row r="528" spans="4:5" x14ac:dyDescent="0.2">
      <c r="D528" s="75"/>
      <c r="E528" s="5"/>
    </row>
    <row r="529" spans="4:5" x14ac:dyDescent="0.2">
      <c r="D529" s="75"/>
      <c r="E529" s="5"/>
    </row>
    <row r="530" spans="4:5" x14ac:dyDescent="0.2">
      <c r="D530" s="75"/>
      <c r="E530" s="5"/>
    </row>
    <row r="531" spans="4:5" x14ac:dyDescent="0.2">
      <c r="D531" s="75"/>
      <c r="E531" s="5"/>
    </row>
    <row r="532" spans="4:5" x14ac:dyDescent="0.2">
      <c r="D532" s="75"/>
      <c r="E532" s="5"/>
    </row>
    <row r="535" spans="4:5" x14ac:dyDescent="0.2">
      <c r="D535" s="75"/>
      <c r="E535" s="5"/>
    </row>
    <row r="536" spans="4:5" x14ac:dyDescent="0.2">
      <c r="D536" s="75"/>
      <c r="E536" s="5"/>
    </row>
    <row r="538" spans="4:5" x14ac:dyDescent="0.2">
      <c r="D538" s="75"/>
      <c r="E538" s="5"/>
    </row>
    <row r="540" spans="4:5" x14ac:dyDescent="0.2">
      <c r="D540" s="75"/>
      <c r="E540" s="5"/>
    </row>
    <row r="541" spans="4:5" x14ac:dyDescent="0.2">
      <c r="D541" s="75"/>
      <c r="E541" s="5"/>
    </row>
    <row r="542" spans="4:5" x14ac:dyDescent="0.2">
      <c r="D542" s="75"/>
      <c r="E542" s="5"/>
    </row>
    <row r="543" spans="4:5" x14ac:dyDescent="0.2">
      <c r="D543" s="75"/>
      <c r="E543" s="5"/>
    </row>
    <row r="544" spans="4:5" x14ac:dyDescent="0.2">
      <c r="D544" s="75"/>
      <c r="E544" s="5"/>
    </row>
    <row r="545" spans="4:5" x14ac:dyDescent="0.2">
      <c r="D545" s="75"/>
      <c r="E545" s="5"/>
    </row>
    <row r="546" spans="4:5" x14ac:dyDescent="0.2">
      <c r="D546" s="75"/>
      <c r="E546" s="5"/>
    </row>
    <row r="547" spans="4:5" x14ac:dyDescent="0.2">
      <c r="D547" s="75"/>
      <c r="E547" s="5"/>
    </row>
    <row r="548" spans="4:5" x14ac:dyDescent="0.2">
      <c r="D548" s="75"/>
      <c r="E548" s="5"/>
    </row>
    <row r="549" spans="4:5" x14ac:dyDescent="0.2">
      <c r="D549" s="75"/>
      <c r="E549" s="5"/>
    </row>
    <row r="550" spans="4:5" x14ac:dyDescent="0.2">
      <c r="D550" s="75"/>
      <c r="E550" s="5"/>
    </row>
    <row r="551" spans="4:5" x14ac:dyDescent="0.2">
      <c r="D551" s="75"/>
      <c r="E551" s="5"/>
    </row>
    <row r="552" spans="4:5" x14ac:dyDescent="0.2">
      <c r="D552" s="75"/>
      <c r="E552" s="5"/>
    </row>
    <row r="553" spans="4:5" x14ac:dyDescent="0.2">
      <c r="D553" s="75"/>
      <c r="E553" s="5"/>
    </row>
    <row r="554" spans="4:5" x14ac:dyDescent="0.2">
      <c r="D554" s="75"/>
      <c r="E554" s="5"/>
    </row>
    <row r="555" spans="4:5" x14ac:dyDescent="0.2">
      <c r="D555" s="75"/>
      <c r="E555" s="5"/>
    </row>
    <row r="556" spans="4:5" x14ac:dyDescent="0.2">
      <c r="D556" s="75"/>
      <c r="E556" s="5"/>
    </row>
    <row r="557" spans="4:5" x14ac:dyDescent="0.2">
      <c r="D557" s="75"/>
      <c r="E557" s="5"/>
    </row>
    <row r="558" spans="4:5" x14ac:dyDescent="0.2">
      <c r="D558" s="75"/>
      <c r="E558" s="5"/>
    </row>
    <row r="559" spans="4:5" x14ac:dyDescent="0.2">
      <c r="D559" s="75"/>
      <c r="E559" s="5"/>
    </row>
    <row r="561" spans="4:5" x14ac:dyDescent="0.2">
      <c r="D561" s="75"/>
      <c r="E561" s="5"/>
    </row>
    <row r="563" spans="4:5" x14ac:dyDescent="0.2">
      <c r="D563" s="75"/>
      <c r="E563" s="5"/>
    </row>
    <row r="564" spans="4:5" x14ac:dyDescent="0.2">
      <c r="D564" s="75"/>
      <c r="E564" s="5"/>
    </row>
    <row r="565" spans="4:5" x14ac:dyDescent="0.2">
      <c r="D565" s="75"/>
      <c r="E565" s="5"/>
    </row>
    <row r="566" spans="4:5" x14ac:dyDescent="0.2">
      <c r="D566" s="75"/>
      <c r="E566" s="5"/>
    </row>
    <row r="567" spans="4:5" x14ac:dyDescent="0.2">
      <c r="D567" s="75"/>
      <c r="E567" s="5"/>
    </row>
    <row r="568" spans="4:5" x14ac:dyDescent="0.2">
      <c r="D568" s="75"/>
      <c r="E568" s="5"/>
    </row>
    <row r="569" spans="4:5" x14ac:dyDescent="0.2">
      <c r="D569" s="75"/>
      <c r="E569" s="5"/>
    </row>
    <row r="570" spans="4:5" x14ac:dyDescent="0.2">
      <c r="D570" s="75"/>
      <c r="E570" s="5"/>
    </row>
    <row r="571" spans="4:5" x14ac:dyDescent="0.2">
      <c r="D571" s="75"/>
      <c r="E571" s="5"/>
    </row>
    <row r="572" spans="4:5" x14ac:dyDescent="0.2">
      <c r="D572" s="75"/>
      <c r="E572" s="5"/>
    </row>
    <row r="573" spans="4:5" x14ac:dyDescent="0.2">
      <c r="D573" s="75"/>
      <c r="E573" s="5"/>
    </row>
    <row r="574" spans="4:5" x14ac:dyDescent="0.2">
      <c r="D574" s="75"/>
      <c r="E574" s="5"/>
    </row>
    <row r="575" spans="4:5" x14ac:dyDescent="0.2">
      <c r="D575" s="75"/>
      <c r="E575" s="5"/>
    </row>
    <row r="576" spans="4:5" x14ac:dyDescent="0.2">
      <c r="D576" s="75"/>
      <c r="E576" s="5"/>
    </row>
    <row r="577" spans="4:5" x14ac:dyDescent="0.2">
      <c r="D577" s="75"/>
      <c r="E577" s="5"/>
    </row>
    <row r="578" spans="4:5" x14ac:dyDescent="0.2">
      <c r="D578" s="75"/>
      <c r="E578" s="5"/>
    </row>
    <row r="579" spans="4:5" x14ac:dyDescent="0.2">
      <c r="D579" s="75"/>
      <c r="E579" s="5"/>
    </row>
    <row r="580" spans="4:5" x14ac:dyDescent="0.2">
      <c r="D580" s="75"/>
      <c r="E580" s="5"/>
    </row>
    <row r="581" spans="4:5" x14ac:dyDescent="0.2">
      <c r="D581" s="75"/>
      <c r="E581" s="5"/>
    </row>
    <row r="582" spans="4:5" x14ac:dyDescent="0.2">
      <c r="D582" s="75"/>
      <c r="E582" s="5"/>
    </row>
    <row r="583" spans="4:5" x14ac:dyDescent="0.2">
      <c r="D583" s="75"/>
      <c r="E583" s="5"/>
    </row>
    <row r="584" spans="4:5" x14ac:dyDescent="0.2">
      <c r="D584" s="75"/>
      <c r="E584" s="5"/>
    </row>
    <row r="585" spans="4:5" x14ac:dyDescent="0.2">
      <c r="D585" s="75"/>
      <c r="E585" s="5"/>
    </row>
    <row r="586" spans="4:5" x14ac:dyDescent="0.2">
      <c r="D586" s="75"/>
      <c r="E586" s="5"/>
    </row>
    <row r="587" spans="4:5" x14ac:dyDescent="0.2">
      <c r="D587" s="75"/>
      <c r="E587" s="5"/>
    </row>
    <row r="588" spans="4:5" x14ac:dyDescent="0.2">
      <c r="D588" s="75"/>
      <c r="E588" s="5"/>
    </row>
    <row r="589" spans="4:5" x14ac:dyDescent="0.2">
      <c r="D589" s="75"/>
      <c r="E589" s="5"/>
    </row>
    <row r="590" spans="4:5" x14ac:dyDescent="0.2">
      <c r="D590" s="75"/>
      <c r="E590" s="5"/>
    </row>
    <row r="591" spans="4:5" x14ac:dyDescent="0.2">
      <c r="D591" s="75"/>
      <c r="E591" s="5"/>
    </row>
    <row r="592" spans="4:5" x14ac:dyDescent="0.2">
      <c r="D592" s="75"/>
      <c r="E592" s="5"/>
    </row>
    <row r="594" spans="4:5" x14ac:dyDescent="0.2">
      <c r="D594" s="75"/>
      <c r="E594" s="5"/>
    </row>
    <row r="596" spans="4:5" x14ac:dyDescent="0.2">
      <c r="D596" s="75"/>
      <c r="E596" s="5"/>
    </row>
    <row r="597" spans="4:5" x14ac:dyDescent="0.2">
      <c r="D597" s="75"/>
      <c r="E597" s="5"/>
    </row>
    <row r="598" spans="4:5" x14ac:dyDescent="0.2">
      <c r="D598" s="75"/>
      <c r="E598" s="5"/>
    </row>
    <row r="599" spans="4:5" x14ac:dyDescent="0.2">
      <c r="D599" s="75"/>
      <c r="E599" s="5"/>
    </row>
    <row r="600" spans="4:5" x14ac:dyDescent="0.2">
      <c r="D600" s="75"/>
      <c r="E600" s="5"/>
    </row>
    <row r="601" spans="4:5" x14ac:dyDescent="0.2">
      <c r="D601" s="75"/>
      <c r="E601" s="5"/>
    </row>
    <row r="602" spans="4:5" x14ac:dyDescent="0.2">
      <c r="D602" s="75"/>
      <c r="E602" s="5"/>
    </row>
    <row r="603" spans="4:5" x14ac:dyDescent="0.2">
      <c r="D603" s="75"/>
      <c r="E603" s="5"/>
    </row>
    <row r="604" spans="4:5" x14ac:dyDescent="0.2">
      <c r="D604" s="75"/>
      <c r="E604" s="5"/>
    </row>
    <row r="607" spans="4:5" x14ac:dyDescent="0.2">
      <c r="D607" s="75"/>
      <c r="E607" s="5"/>
    </row>
    <row r="608" spans="4:5" x14ac:dyDescent="0.2">
      <c r="D608" s="75"/>
      <c r="E608" s="5"/>
    </row>
    <row r="610" spans="4:5" x14ac:dyDescent="0.2">
      <c r="D610" s="75"/>
      <c r="E610" s="5"/>
    </row>
    <row r="612" spans="4:5" x14ac:dyDescent="0.2">
      <c r="D612" s="75"/>
      <c r="E612" s="5"/>
    </row>
    <row r="613" spans="4:5" x14ac:dyDescent="0.2">
      <c r="D613" s="75"/>
      <c r="E613" s="5"/>
    </row>
    <row r="614" spans="4:5" x14ac:dyDescent="0.2">
      <c r="D614" s="75"/>
      <c r="E614" s="5"/>
    </row>
    <row r="615" spans="4:5" x14ac:dyDescent="0.2">
      <c r="D615" s="75"/>
      <c r="E615" s="5"/>
    </row>
    <row r="616" spans="4:5" x14ac:dyDescent="0.2">
      <c r="D616" s="75"/>
      <c r="E616" s="5"/>
    </row>
    <row r="617" spans="4:5" x14ac:dyDescent="0.2">
      <c r="D617" s="75"/>
      <c r="E617" s="5"/>
    </row>
    <row r="618" spans="4:5" x14ac:dyDescent="0.2">
      <c r="D618" s="75"/>
      <c r="E618" s="5"/>
    </row>
    <row r="619" spans="4:5" x14ac:dyDescent="0.2">
      <c r="D619" s="75"/>
      <c r="E619" s="5"/>
    </row>
    <row r="620" spans="4:5" x14ac:dyDescent="0.2">
      <c r="D620" s="75"/>
      <c r="E620" s="5"/>
    </row>
    <row r="621" spans="4:5" x14ac:dyDescent="0.2">
      <c r="D621" s="75"/>
      <c r="E621" s="5"/>
    </row>
    <row r="622" spans="4:5" x14ac:dyDescent="0.2">
      <c r="D622" s="75"/>
      <c r="E622" s="5"/>
    </row>
    <row r="623" spans="4:5" x14ac:dyDescent="0.2">
      <c r="D623" s="75"/>
      <c r="E623" s="5"/>
    </row>
    <row r="624" spans="4:5" x14ac:dyDescent="0.2">
      <c r="D624" s="75"/>
      <c r="E624" s="5"/>
    </row>
    <row r="625" spans="4:5" x14ac:dyDescent="0.2">
      <c r="D625" s="75"/>
      <c r="E625" s="5"/>
    </row>
    <row r="626" spans="4:5" x14ac:dyDescent="0.2">
      <c r="D626" s="75"/>
      <c r="E626" s="5"/>
    </row>
    <row r="627" spans="4:5" x14ac:dyDescent="0.2">
      <c r="D627" s="75"/>
      <c r="E627" s="5"/>
    </row>
    <row r="628" spans="4:5" x14ac:dyDescent="0.2">
      <c r="D628" s="75"/>
      <c r="E628" s="5"/>
    </row>
    <row r="629" spans="4:5" x14ac:dyDescent="0.2">
      <c r="D629" s="75"/>
      <c r="E629" s="5"/>
    </row>
    <row r="630" spans="4:5" x14ac:dyDescent="0.2">
      <c r="D630" s="75"/>
      <c r="E630" s="5"/>
    </row>
    <row r="631" spans="4:5" x14ac:dyDescent="0.2">
      <c r="D631" s="75"/>
      <c r="E631" s="5"/>
    </row>
    <row r="632" spans="4:5" x14ac:dyDescent="0.2">
      <c r="D632" s="75"/>
      <c r="E632" s="5"/>
    </row>
    <row r="633" spans="4:5" x14ac:dyDescent="0.2">
      <c r="D633" s="75"/>
      <c r="E633" s="5"/>
    </row>
    <row r="634" spans="4:5" x14ac:dyDescent="0.2">
      <c r="D634" s="75"/>
      <c r="E634" s="5"/>
    </row>
    <row r="635" spans="4:5" x14ac:dyDescent="0.2">
      <c r="D635" s="75"/>
      <c r="E635" s="5"/>
    </row>
    <row r="636" spans="4:5" x14ac:dyDescent="0.2">
      <c r="D636" s="75"/>
      <c r="E636" s="5"/>
    </row>
    <row r="637" spans="4:5" x14ac:dyDescent="0.2">
      <c r="D637" s="75"/>
      <c r="E637" s="5"/>
    </row>
    <row r="638" spans="4:5" x14ac:dyDescent="0.2">
      <c r="D638" s="75"/>
      <c r="E638" s="5"/>
    </row>
    <row r="639" spans="4:5" x14ac:dyDescent="0.2">
      <c r="D639" s="75"/>
      <c r="E639" s="5"/>
    </row>
    <row r="640" spans="4:5" x14ac:dyDescent="0.2">
      <c r="D640" s="75"/>
      <c r="E640" s="5"/>
    </row>
    <row r="641" spans="4:5" x14ac:dyDescent="0.2">
      <c r="D641" s="75"/>
      <c r="E641" s="5"/>
    </row>
    <row r="642" spans="4:5" x14ac:dyDescent="0.2">
      <c r="D642" s="75"/>
      <c r="E642" s="5"/>
    </row>
    <row r="643" spans="4:5" x14ac:dyDescent="0.2">
      <c r="D643" s="75"/>
      <c r="E643" s="5"/>
    </row>
    <row r="644" spans="4:5" x14ac:dyDescent="0.2">
      <c r="D644" s="75"/>
      <c r="E644" s="5"/>
    </row>
    <row r="645" spans="4:5" x14ac:dyDescent="0.2">
      <c r="D645" s="75"/>
      <c r="E645" s="5"/>
    </row>
    <row r="646" spans="4:5" x14ac:dyDescent="0.2">
      <c r="D646" s="75"/>
      <c r="E646" s="5"/>
    </row>
    <row r="647" spans="4:5" x14ac:dyDescent="0.2">
      <c r="D647" s="75"/>
      <c r="E647" s="5"/>
    </row>
    <row r="648" spans="4:5" x14ac:dyDescent="0.2">
      <c r="D648" s="75"/>
      <c r="E648" s="5"/>
    </row>
    <row r="649" spans="4:5" x14ac:dyDescent="0.2">
      <c r="D649" s="75"/>
      <c r="E649" s="5"/>
    </row>
    <row r="650" spans="4:5" x14ac:dyDescent="0.2">
      <c r="D650" s="75"/>
      <c r="E650" s="5"/>
    </row>
    <row r="651" spans="4:5" x14ac:dyDescent="0.2">
      <c r="D651" s="75"/>
      <c r="E651" s="5"/>
    </row>
    <row r="652" spans="4:5" x14ac:dyDescent="0.2">
      <c r="D652" s="75"/>
      <c r="E652" s="5"/>
    </row>
    <row r="653" spans="4:5" x14ac:dyDescent="0.2">
      <c r="D653" s="75"/>
      <c r="E653" s="5"/>
    </row>
    <row r="654" spans="4:5" x14ac:dyDescent="0.2">
      <c r="D654" s="75"/>
      <c r="E654" s="5"/>
    </row>
    <row r="655" spans="4:5" x14ac:dyDescent="0.2">
      <c r="D655" s="75"/>
      <c r="E655" s="5"/>
    </row>
    <row r="656" spans="4:5" x14ac:dyDescent="0.2">
      <c r="D656" s="75"/>
      <c r="E656" s="5"/>
    </row>
    <row r="657" spans="4:5" x14ac:dyDescent="0.2">
      <c r="D657" s="75"/>
      <c r="E657" s="5"/>
    </row>
    <row r="658" spans="4:5" x14ac:dyDescent="0.2">
      <c r="D658" s="75"/>
      <c r="E658" s="5"/>
    </row>
    <row r="659" spans="4:5" x14ac:dyDescent="0.2">
      <c r="D659" s="75"/>
      <c r="E659" s="5"/>
    </row>
    <row r="660" spans="4:5" x14ac:dyDescent="0.2">
      <c r="D660" s="75"/>
      <c r="E660" s="5"/>
    </row>
    <row r="661" spans="4:5" x14ac:dyDescent="0.2">
      <c r="D661" s="75"/>
      <c r="E661" s="5"/>
    </row>
    <row r="662" spans="4:5" x14ac:dyDescent="0.2">
      <c r="D662" s="75"/>
      <c r="E662" s="5"/>
    </row>
    <row r="663" spans="4:5" x14ac:dyDescent="0.2">
      <c r="D663" s="75"/>
      <c r="E663" s="5"/>
    </row>
    <row r="664" spans="4:5" x14ac:dyDescent="0.2">
      <c r="D664" s="75"/>
      <c r="E664" s="5"/>
    </row>
    <row r="665" spans="4:5" x14ac:dyDescent="0.2">
      <c r="D665" s="75"/>
      <c r="E665" s="5"/>
    </row>
    <row r="666" spans="4:5" x14ac:dyDescent="0.2">
      <c r="D666" s="75"/>
      <c r="E666" s="5"/>
    </row>
    <row r="667" spans="4:5" x14ac:dyDescent="0.2">
      <c r="D667" s="75"/>
      <c r="E667" s="5"/>
    </row>
    <row r="668" spans="4:5" x14ac:dyDescent="0.2">
      <c r="D668" s="75"/>
      <c r="E668" s="5"/>
    </row>
    <row r="669" spans="4:5" x14ac:dyDescent="0.2">
      <c r="D669" s="75"/>
      <c r="E669" s="5"/>
    </row>
    <row r="670" spans="4:5" x14ac:dyDescent="0.2">
      <c r="D670" s="75"/>
      <c r="E670" s="5"/>
    </row>
    <row r="671" spans="4:5" x14ac:dyDescent="0.2">
      <c r="D671" s="75"/>
      <c r="E671" s="5"/>
    </row>
    <row r="672" spans="4:5" x14ac:dyDescent="0.2">
      <c r="D672" s="75"/>
      <c r="E672" s="5"/>
    </row>
    <row r="673" spans="4:5" x14ac:dyDescent="0.2">
      <c r="D673" s="75"/>
      <c r="E673" s="5"/>
    </row>
    <row r="674" spans="4:5" x14ac:dyDescent="0.2">
      <c r="D674" s="75"/>
      <c r="E674" s="5"/>
    </row>
    <row r="675" spans="4:5" x14ac:dyDescent="0.2">
      <c r="D675" s="75"/>
      <c r="E675" s="5"/>
    </row>
    <row r="676" spans="4:5" x14ac:dyDescent="0.2">
      <c r="D676" s="75"/>
      <c r="E676" s="5"/>
    </row>
    <row r="679" spans="4:5" x14ac:dyDescent="0.2">
      <c r="D679" s="75"/>
      <c r="E679" s="5"/>
    </row>
    <row r="680" spans="4:5" x14ac:dyDescent="0.2">
      <c r="D680" s="75"/>
      <c r="E680" s="5"/>
    </row>
    <row r="682" spans="4:5" x14ac:dyDescent="0.2">
      <c r="D682" s="75"/>
      <c r="E682" s="5"/>
    </row>
    <row r="684" spans="4:5" x14ac:dyDescent="0.2">
      <c r="D684" s="75"/>
      <c r="E684" s="5"/>
    </row>
    <row r="685" spans="4:5" x14ac:dyDescent="0.2">
      <c r="D685" s="75"/>
      <c r="E685" s="5"/>
    </row>
    <row r="686" spans="4:5" x14ac:dyDescent="0.2">
      <c r="D686" s="75"/>
      <c r="E686" s="5"/>
    </row>
    <row r="687" spans="4:5" x14ac:dyDescent="0.2">
      <c r="D687" s="75"/>
      <c r="E687" s="5"/>
    </row>
    <row r="688" spans="4:5" x14ac:dyDescent="0.2">
      <c r="D688" s="75"/>
      <c r="E688" s="5"/>
    </row>
    <row r="689" spans="4:5" x14ac:dyDescent="0.2">
      <c r="D689" s="75"/>
      <c r="E689" s="5"/>
    </row>
    <row r="690" spans="4:5" x14ac:dyDescent="0.2">
      <c r="D690" s="75"/>
      <c r="E690" s="5"/>
    </row>
    <row r="691" spans="4:5" x14ac:dyDescent="0.2">
      <c r="D691" s="75"/>
      <c r="E691" s="5"/>
    </row>
    <row r="692" spans="4:5" x14ac:dyDescent="0.2">
      <c r="D692" s="75"/>
      <c r="E692" s="5"/>
    </row>
    <row r="693" spans="4:5" x14ac:dyDescent="0.2">
      <c r="D693" s="75"/>
      <c r="E693" s="5"/>
    </row>
    <row r="694" spans="4:5" x14ac:dyDescent="0.2">
      <c r="D694" s="75"/>
      <c r="E694" s="5"/>
    </row>
    <row r="695" spans="4:5" x14ac:dyDescent="0.2">
      <c r="D695" s="75"/>
      <c r="E695" s="5"/>
    </row>
    <row r="696" spans="4:5" x14ac:dyDescent="0.2">
      <c r="D696" s="75"/>
      <c r="E696" s="5"/>
    </row>
    <row r="697" spans="4:5" x14ac:dyDescent="0.2">
      <c r="D697" s="75"/>
      <c r="E697" s="5"/>
    </row>
    <row r="698" spans="4:5" x14ac:dyDescent="0.2">
      <c r="D698" s="75"/>
      <c r="E698" s="5"/>
    </row>
    <row r="699" spans="4:5" x14ac:dyDescent="0.2">
      <c r="D699" s="75"/>
      <c r="E699" s="5"/>
    </row>
    <row r="700" spans="4:5" x14ac:dyDescent="0.2">
      <c r="D700" s="75"/>
      <c r="E700" s="5"/>
    </row>
    <row r="701" spans="4:5" x14ac:dyDescent="0.2">
      <c r="D701" s="75"/>
      <c r="E701" s="5"/>
    </row>
    <row r="702" spans="4:5" x14ac:dyDescent="0.2">
      <c r="D702" s="75"/>
      <c r="E702" s="5"/>
    </row>
    <row r="703" spans="4:5" x14ac:dyDescent="0.2">
      <c r="D703" s="75"/>
      <c r="E703" s="5"/>
    </row>
    <row r="704" spans="4:5" x14ac:dyDescent="0.2">
      <c r="D704" s="75"/>
      <c r="E704" s="5"/>
    </row>
    <row r="705" spans="4:5" x14ac:dyDescent="0.2">
      <c r="D705" s="75"/>
      <c r="E705" s="5"/>
    </row>
    <row r="706" spans="4:5" x14ac:dyDescent="0.2">
      <c r="D706" s="75"/>
      <c r="E706" s="5"/>
    </row>
    <row r="707" spans="4:5" x14ac:dyDescent="0.2">
      <c r="D707" s="75"/>
      <c r="E707" s="5"/>
    </row>
    <row r="708" spans="4:5" x14ac:dyDescent="0.2">
      <c r="D708" s="75"/>
      <c r="E708" s="5"/>
    </row>
    <row r="709" spans="4:5" x14ac:dyDescent="0.2">
      <c r="D709" s="75"/>
      <c r="E709" s="5"/>
    </row>
    <row r="710" spans="4:5" x14ac:dyDescent="0.2">
      <c r="D710" s="75"/>
      <c r="E710" s="5"/>
    </row>
    <row r="711" spans="4:5" x14ac:dyDescent="0.2">
      <c r="D711" s="75"/>
      <c r="E711" s="5"/>
    </row>
    <row r="712" spans="4:5" x14ac:dyDescent="0.2">
      <c r="D712" s="75"/>
      <c r="E712" s="5"/>
    </row>
    <row r="713" spans="4:5" x14ac:dyDescent="0.2">
      <c r="D713" s="75"/>
      <c r="E713" s="5"/>
    </row>
    <row r="714" spans="4:5" x14ac:dyDescent="0.2">
      <c r="D714" s="75"/>
      <c r="E714" s="5"/>
    </row>
    <row r="715" spans="4:5" x14ac:dyDescent="0.2">
      <c r="D715" s="75"/>
      <c r="E715" s="5"/>
    </row>
    <row r="716" spans="4:5" x14ac:dyDescent="0.2">
      <c r="D716" s="75"/>
      <c r="E716" s="5"/>
    </row>
    <row r="717" spans="4:5" x14ac:dyDescent="0.2">
      <c r="D717" s="75"/>
      <c r="E717" s="5"/>
    </row>
    <row r="718" spans="4:5" x14ac:dyDescent="0.2">
      <c r="D718" s="75"/>
      <c r="E718" s="5"/>
    </row>
    <row r="719" spans="4:5" x14ac:dyDescent="0.2">
      <c r="D719" s="75"/>
      <c r="E719" s="5"/>
    </row>
    <row r="720" spans="4:5" x14ac:dyDescent="0.2">
      <c r="D720" s="75"/>
      <c r="E720" s="5"/>
    </row>
    <row r="721" spans="4:5" x14ac:dyDescent="0.2">
      <c r="D721" s="75"/>
      <c r="E721" s="5"/>
    </row>
    <row r="722" spans="4:5" x14ac:dyDescent="0.2">
      <c r="D722" s="75"/>
      <c r="E722" s="5"/>
    </row>
    <row r="723" spans="4:5" x14ac:dyDescent="0.2">
      <c r="D723" s="75"/>
      <c r="E723" s="5"/>
    </row>
    <row r="724" spans="4:5" x14ac:dyDescent="0.2">
      <c r="D724" s="75"/>
      <c r="E724" s="5"/>
    </row>
    <row r="725" spans="4:5" x14ac:dyDescent="0.2">
      <c r="D725" s="75"/>
      <c r="E725" s="5"/>
    </row>
    <row r="726" spans="4:5" x14ac:dyDescent="0.2">
      <c r="D726" s="75"/>
      <c r="E726" s="5"/>
    </row>
    <row r="727" spans="4:5" x14ac:dyDescent="0.2">
      <c r="D727" s="75"/>
      <c r="E727" s="5"/>
    </row>
    <row r="728" spans="4:5" x14ac:dyDescent="0.2">
      <c r="D728" s="75"/>
      <c r="E728" s="5"/>
    </row>
    <row r="729" spans="4:5" x14ac:dyDescent="0.2">
      <c r="D729" s="75"/>
      <c r="E729" s="5"/>
    </row>
    <row r="730" spans="4:5" x14ac:dyDescent="0.2">
      <c r="D730" s="75"/>
      <c r="E730" s="5"/>
    </row>
    <row r="731" spans="4:5" x14ac:dyDescent="0.2">
      <c r="D731" s="75"/>
      <c r="E731" s="5"/>
    </row>
    <row r="732" spans="4:5" x14ac:dyDescent="0.2">
      <c r="D732" s="75"/>
      <c r="E732" s="5"/>
    </row>
    <row r="733" spans="4:5" x14ac:dyDescent="0.2">
      <c r="D733" s="75"/>
      <c r="E733" s="5"/>
    </row>
    <row r="734" spans="4:5" x14ac:dyDescent="0.2">
      <c r="D734" s="75"/>
      <c r="E734" s="5"/>
    </row>
    <row r="735" spans="4:5" x14ac:dyDescent="0.2">
      <c r="D735" s="75"/>
      <c r="E735" s="5"/>
    </row>
    <row r="736" spans="4:5" x14ac:dyDescent="0.2">
      <c r="D736" s="75"/>
      <c r="E736" s="5"/>
    </row>
    <row r="737" spans="4:5" x14ac:dyDescent="0.2">
      <c r="D737" s="75"/>
      <c r="E737" s="5"/>
    </row>
    <row r="738" spans="4:5" x14ac:dyDescent="0.2">
      <c r="D738" s="75"/>
      <c r="E738" s="5"/>
    </row>
    <row r="739" spans="4:5" x14ac:dyDescent="0.2">
      <c r="D739" s="75"/>
      <c r="E739" s="5"/>
    </row>
    <row r="740" spans="4:5" x14ac:dyDescent="0.2">
      <c r="D740" s="75"/>
      <c r="E740" s="5"/>
    </row>
    <row r="741" spans="4:5" x14ac:dyDescent="0.2">
      <c r="D741" s="75"/>
      <c r="E741" s="5"/>
    </row>
    <row r="742" spans="4:5" x14ac:dyDescent="0.2">
      <c r="D742" s="75"/>
      <c r="E742" s="5"/>
    </row>
    <row r="743" spans="4:5" x14ac:dyDescent="0.2">
      <c r="D743" s="75"/>
      <c r="E743" s="5"/>
    </row>
    <row r="744" spans="4:5" x14ac:dyDescent="0.2">
      <c r="D744" s="75"/>
      <c r="E744" s="5"/>
    </row>
    <row r="745" spans="4:5" x14ac:dyDescent="0.2">
      <c r="D745" s="75"/>
      <c r="E745" s="5"/>
    </row>
    <row r="746" spans="4:5" x14ac:dyDescent="0.2">
      <c r="D746" s="75"/>
      <c r="E746" s="5"/>
    </row>
    <row r="747" spans="4:5" x14ac:dyDescent="0.2">
      <c r="D747" s="75"/>
      <c r="E747" s="5"/>
    </row>
    <row r="748" spans="4:5" x14ac:dyDescent="0.2">
      <c r="D748" s="75"/>
      <c r="E748" s="5"/>
    </row>
    <row r="751" spans="4:5" x14ac:dyDescent="0.2">
      <c r="D751" s="75"/>
      <c r="E751" s="5"/>
    </row>
    <row r="752" spans="4:5" x14ac:dyDescent="0.2">
      <c r="D752" s="75"/>
      <c r="E752" s="5"/>
    </row>
    <row r="754" spans="4:5" x14ac:dyDescent="0.2">
      <c r="D754" s="75"/>
      <c r="E754" s="5"/>
    </row>
    <row r="756" spans="4:5" x14ac:dyDescent="0.2">
      <c r="D756" s="75"/>
      <c r="E756" s="5"/>
    </row>
    <row r="757" spans="4:5" x14ac:dyDescent="0.2">
      <c r="D757" s="75"/>
      <c r="E757" s="5"/>
    </row>
    <row r="758" spans="4:5" x14ac:dyDescent="0.2">
      <c r="D758" s="75"/>
      <c r="E758" s="5"/>
    </row>
    <row r="759" spans="4:5" x14ac:dyDescent="0.2">
      <c r="D759" s="75"/>
      <c r="E759" s="5"/>
    </row>
    <row r="760" spans="4:5" x14ac:dyDescent="0.2">
      <c r="D760" s="75"/>
      <c r="E760" s="5"/>
    </row>
    <row r="761" spans="4:5" x14ac:dyDescent="0.2">
      <c r="D761" s="75"/>
      <c r="E761" s="5"/>
    </row>
    <row r="762" spans="4:5" x14ac:dyDescent="0.2">
      <c r="D762" s="75"/>
      <c r="E762" s="5"/>
    </row>
    <row r="764" spans="4:5" x14ac:dyDescent="0.2">
      <c r="D764" s="75"/>
      <c r="E764" s="5"/>
    </row>
    <row r="766" spans="4:5" x14ac:dyDescent="0.2">
      <c r="D766" s="75"/>
      <c r="E766" s="5"/>
    </row>
    <row r="767" spans="4:5" x14ac:dyDescent="0.2">
      <c r="D767" s="75"/>
      <c r="E767" s="5"/>
    </row>
    <row r="768" spans="4:5" x14ac:dyDescent="0.2">
      <c r="D768" s="75"/>
      <c r="E768" s="5"/>
    </row>
    <row r="769" spans="4:5" x14ac:dyDescent="0.2">
      <c r="D769" s="75"/>
      <c r="E769" s="5"/>
    </row>
    <row r="770" spans="4:5" x14ac:dyDescent="0.2">
      <c r="D770" s="75"/>
      <c r="E770" s="5"/>
    </row>
    <row r="771" spans="4:5" x14ac:dyDescent="0.2">
      <c r="D771" s="75"/>
      <c r="E771" s="5"/>
    </row>
    <row r="772" spans="4:5" x14ac:dyDescent="0.2">
      <c r="D772" s="75"/>
      <c r="E772" s="5"/>
    </row>
    <row r="773" spans="4:5" x14ac:dyDescent="0.2">
      <c r="D773" s="75"/>
      <c r="E773" s="5"/>
    </row>
    <row r="774" spans="4:5" x14ac:dyDescent="0.2">
      <c r="D774" s="75"/>
      <c r="E774" s="5"/>
    </row>
    <row r="775" spans="4:5" x14ac:dyDescent="0.2">
      <c r="D775" s="75"/>
      <c r="E775" s="5"/>
    </row>
    <row r="776" spans="4:5" x14ac:dyDescent="0.2">
      <c r="D776" s="75"/>
      <c r="E776" s="5"/>
    </row>
    <row r="777" spans="4:5" x14ac:dyDescent="0.2">
      <c r="D777" s="75"/>
      <c r="E777" s="5"/>
    </row>
    <row r="778" spans="4:5" x14ac:dyDescent="0.2">
      <c r="D778" s="75"/>
      <c r="E778" s="5"/>
    </row>
    <row r="779" spans="4:5" x14ac:dyDescent="0.2">
      <c r="D779" s="75"/>
      <c r="E779" s="5"/>
    </row>
    <row r="780" spans="4:5" x14ac:dyDescent="0.2">
      <c r="D780" s="75"/>
      <c r="E780" s="5"/>
    </row>
    <row r="781" spans="4:5" x14ac:dyDescent="0.2">
      <c r="D781" s="75"/>
      <c r="E781" s="5"/>
    </row>
    <row r="782" spans="4:5" x14ac:dyDescent="0.2">
      <c r="D782" s="75"/>
      <c r="E782" s="5"/>
    </row>
    <row r="783" spans="4:5" x14ac:dyDescent="0.2">
      <c r="D783" s="75"/>
      <c r="E783" s="5"/>
    </row>
    <row r="784" spans="4:5" x14ac:dyDescent="0.2">
      <c r="D784" s="75"/>
      <c r="E784" s="5"/>
    </row>
    <row r="786" spans="4:5" x14ac:dyDescent="0.2">
      <c r="D786" s="75"/>
      <c r="E786" s="5"/>
    </row>
    <row r="788" spans="4:5" x14ac:dyDescent="0.2">
      <c r="D788" s="75"/>
      <c r="E788" s="5"/>
    </row>
    <row r="789" spans="4:5" x14ac:dyDescent="0.2">
      <c r="D789" s="75"/>
      <c r="E789" s="5"/>
    </row>
    <row r="790" spans="4:5" x14ac:dyDescent="0.2">
      <c r="D790" s="75"/>
      <c r="E790" s="5"/>
    </row>
    <row r="791" spans="4:5" x14ac:dyDescent="0.2">
      <c r="D791" s="75"/>
      <c r="E791" s="5"/>
    </row>
    <row r="792" spans="4:5" x14ac:dyDescent="0.2">
      <c r="D792" s="75"/>
      <c r="E792" s="5"/>
    </row>
    <row r="793" spans="4:5" x14ac:dyDescent="0.2">
      <c r="D793" s="75"/>
      <c r="E793" s="5"/>
    </row>
    <row r="794" spans="4:5" x14ac:dyDescent="0.2">
      <c r="D794" s="75"/>
      <c r="E794" s="5"/>
    </row>
    <row r="795" spans="4:5" x14ac:dyDescent="0.2">
      <c r="D795" s="75"/>
      <c r="E795" s="5"/>
    </row>
    <row r="796" spans="4:5" x14ac:dyDescent="0.2">
      <c r="D796" s="75"/>
      <c r="E796" s="5"/>
    </row>
    <row r="797" spans="4:5" x14ac:dyDescent="0.2">
      <c r="D797" s="75"/>
      <c r="E797" s="5"/>
    </row>
    <row r="798" spans="4:5" x14ac:dyDescent="0.2">
      <c r="D798" s="75"/>
      <c r="E798" s="5"/>
    </row>
    <row r="799" spans="4:5" x14ac:dyDescent="0.2">
      <c r="D799" s="75"/>
      <c r="E799" s="5"/>
    </row>
    <row r="800" spans="4:5" x14ac:dyDescent="0.2">
      <c r="D800" s="75"/>
      <c r="E800" s="5"/>
    </row>
    <row r="801" spans="4:5" x14ac:dyDescent="0.2">
      <c r="D801" s="75"/>
      <c r="E801" s="5"/>
    </row>
    <row r="802" spans="4:5" x14ac:dyDescent="0.2">
      <c r="D802" s="75"/>
      <c r="E802" s="5"/>
    </row>
    <row r="803" spans="4:5" x14ac:dyDescent="0.2">
      <c r="D803" s="75"/>
      <c r="E803" s="5"/>
    </row>
    <row r="804" spans="4:5" x14ac:dyDescent="0.2">
      <c r="D804" s="75"/>
      <c r="E804" s="5"/>
    </row>
    <row r="805" spans="4:5" x14ac:dyDescent="0.2">
      <c r="D805" s="75"/>
      <c r="E805" s="5"/>
    </row>
    <row r="806" spans="4:5" x14ac:dyDescent="0.2">
      <c r="D806" s="75"/>
      <c r="E806" s="5"/>
    </row>
    <row r="807" spans="4:5" x14ac:dyDescent="0.2">
      <c r="D807" s="75"/>
      <c r="E807" s="5"/>
    </row>
    <row r="808" spans="4:5" x14ac:dyDescent="0.2">
      <c r="D808" s="75"/>
      <c r="E808" s="5"/>
    </row>
    <row r="809" spans="4:5" x14ac:dyDescent="0.2">
      <c r="D809" s="75"/>
      <c r="E809" s="5"/>
    </row>
    <row r="810" spans="4:5" x14ac:dyDescent="0.2">
      <c r="D810" s="75"/>
      <c r="E810" s="5"/>
    </row>
    <row r="811" spans="4:5" x14ac:dyDescent="0.2">
      <c r="D811" s="75"/>
      <c r="E811" s="5"/>
    </row>
    <row r="812" spans="4:5" x14ac:dyDescent="0.2">
      <c r="D812" s="75"/>
      <c r="E812" s="5"/>
    </row>
    <row r="813" spans="4:5" x14ac:dyDescent="0.2">
      <c r="D813" s="75"/>
      <c r="E813" s="5"/>
    </row>
    <row r="814" spans="4:5" x14ac:dyDescent="0.2">
      <c r="D814" s="75"/>
      <c r="E814" s="5"/>
    </row>
    <row r="815" spans="4:5" x14ac:dyDescent="0.2">
      <c r="D815" s="75"/>
      <c r="E815" s="5"/>
    </row>
    <row r="816" spans="4:5" x14ac:dyDescent="0.2">
      <c r="D816" s="75"/>
      <c r="E816" s="5"/>
    </row>
    <row r="817" spans="4:5" x14ac:dyDescent="0.2">
      <c r="D817" s="75"/>
      <c r="E817" s="5"/>
    </row>
    <row r="818" spans="4:5" x14ac:dyDescent="0.2">
      <c r="D818" s="75"/>
      <c r="E818" s="5"/>
    </row>
    <row r="819" spans="4:5" x14ac:dyDescent="0.2">
      <c r="D819" s="75"/>
      <c r="E819" s="5"/>
    </row>
    <row r="822" spans="4:5" x14ac:dyDescent="0.2">
      <c r="D822" s="75"/>
      <c r="E822" s="5"/>
    </row>
    <row r="823" spans="4:5" x14ac:dyDescent="0.2">
      <c r="D823" s="75"/>
      <c r="E823" s="5"/>
    </row>
    <row r="825" spans="4:5" x14ac:dyDescent="0.2">
      <c r="D825" s="75"/>
      <c r="E825" s="5"/>
    </row>
    <row r="827" spans="4:5" x14ac:dyDescent="0.2">
      <c r="D827" s="75"/>
      <c r="E827" s="5"/>
    </row>
    <row r="828" spans="4:5" x14ac:dyDescent="0.2">
      <c r="D828" s="75"/>
      <c r="E828" s="5"/>
    </row>
    <row r="829" spans="4:5" x14ac:dyDescent="0.2">
      <c r="D829" s="75"/>
      <c r="E829" s="5"/>
    </row>
    <row r="830" spans="4:5" x14ac:dyDescent="0.2">
      <c r="D830" s="75"/>
      <c r="E830" s="5"/>
    </row>
    <row r="831" spans="4:5" x14ac:dyDescent="0.2">
      <c r="D831" s="75"/>
      <c r="E831" s="5"/>
    </row>
    <row r="832" spans="4:5" x14ac:dyDescent="0.2">
      <c r="D832" s="75"/>
      <c r="E832" s="5"/>
    </row>
    <row r="833" spans="4:5" x14ac:dyDescent="0.2">
      <c r="D833" s="75"/>
      <c r="E833" s="5"/>
    </row>
    <row r="834" spans="4:5" x14ac:dyDescent="0.2">
      <c r="D834" s="75"/>
      <c r="E834" s="5"/>
    </row>
    <row r="835" spans="4:5" x14ac:dyDescent="0.2">
      <c r="D835" s="75"/>
      <c r="E835" s="5"/>
    </row>
    <row r="836" spans="4:5" x14ac:dyDescent="0.2">
      <c r="D836" s="75"/>
      <c r="E836" s="5"/>
    </row>
    <row r="837" spans="4:5" x14ac:dyDescent="0.2">
      <c r="D837" s="75"/>
      <c r="E837" s="5"/>
    </row>
    <row r="838" spans="4:5" x14ac:dyDescent="0.2">
      <c r="D838" s="75"/>
      <c r="E838" s="5"/>
    </row>
    <row r="839" spans="4:5" x14ac:dyDescent="0.2">
      <c r="D839" s="75"/>
      <c r="E839" s="5"/>
    </row>
    <row r="840" spans="4:5" x14ac:dyDescent="0.2">
      <c r="D840" s="75"/>
      <c r="E840" s="5"/>
    </row>
    <row r="841" spans="4:5" x14ac:dyDescent="0.2">
      <c r="D841" s="75"/>
      <c r="E841" s="5"/>
    </row>
    <row r="842" spans="4:5" x14ac:dyDescent="0.2">
      <c r="D842" s="75"/>
      <c r="E842" s="5"/>
    </row>
    <row r="843" spans="4:5" x14ac:dyDescent="0.2">
      <c r="D843" s="75"/>
      <c r="E843" s="5"/>
    </row>
    <row r="844" spans="4:5" x14ac:dyDescent="0.2">
      <c r="D844" s="75"/>
      <c r="E844" s="5"/>
    </row>
    <row r="845" spans="4:5" x14ac:dyDescent="0.2">
      <c r="D845" s="75"/>
      <c r="E845" s="5"/>
    </row>
    <row r="846" spans="4:5" x14ac:dyDescent="0.2">
      <c r="D846" s="75"/>
      <c r="E846" s="5"/>
    </row>
    <row r="847" spans="4:5" x14ac:dyDescent="0.2">
      <c r="D847" s="75"/>
      <c r="E847" s="5"/>
    </row>
    <row r="848" spans="4:5" x14ac:dyDescent="0.2">
      <c r="D848" s="75"/>
      <c r="E848" s="5"/>
    </row>
    <row r="849" spans="4:5" x14ac:dyDescent="0.2">
      <c r="D849" s="75"/>
      <c r="E849" s="5"/>
    </row>
    <row r="851" spans="4:5" x14ac:dyDescent="0.2">
      <c r="D851" s="75"/>
      <c r="E851" s="5"/>
    </row>
    <row r="853" spans="4:5" x14ac:dyDescent="0.2">
      <c r="D853" s="75"/>
      <c r="E853" s="5"/>
    </row>
    <row r="854" spans="4:5" x14ac:dyDescent="0.2">
      <c r="D854" s="75"/>
      <c r="E854" s="5"/>
    </row>
    <row r="855" spans="4:5" x14ac:dyDescent="0.2">
      <c r="D855" s="75"/>
      <c r="E855" s="5"/>
    </row>
    <row r="856" spans="4:5" x14ac:dyDescent="0.2">
      <c r="D856" s="75"/>
      <c r="E856" s="5"/>
    </row>
    <row r="857" spans="4:5" x14ac:dyDescent="0.2">
      <c r="D857" s="75"/>
      <c r="E857" s="5"/>
    </row>
    <row r="858" spans="4:5" x14ac:dyDescent="0.2">
      <c r="D858" s="75"/>
      <c r="E858" s="5"/>
    </row>
    <row r="859" spans="4:5" x14ac:dyDescent="0.2">
      <c r="D859" s="75"/>
      <c r="E859" s="5"/>
    </row>
    <row r="860" spans="4:5" x14ac:dyDescent="0.2">
      <c r="D860" s="75"/>
      <c r="E860" s="5"/>
    </row>
    <row r="861" spans="4:5" x14ac:dyDescent="0.2">
      <c r="D861" s="75"/>
      <c r="E861" s="5"/>
    </row>
    <row r="862" spans="4:5" x14ac:dyDescent="0.2">
      <c r="D862" s="75"/>
      <c r="E862" s="5"/>
    </row>
    <row r="863" spans="4:5" x14ac:dyDescent="0.2">
      <c r="D863" s="75"/>
      <c r="E863" s="5"/>
    </row>
    <row r="864" spans="4:5" x14ac:dyDescent="0.2">
      <c r="D864" s="75"/>
      <c r="E864" s="5"/>
    </row>
    <row r="865" spans="4:5" x14ac:dyDescent="0.2">
      <c r="D865" s="75"/>
      <c r="E865" s="5"/>
    </row>
    <row r="866" spans="4:5" x14ac:dyDescent="0.2">
      <c r="D866" s="75"/>
      <c r="E866" s="5"/>
    </row>
    <row r="867" spans="4:5" x14ac:dyDescent="0.2">
      <c r="D867" s="75"/>
      <c r="E867" s="5"/>
    </row>
    <row r="868" spans="4:5" x14ac:dyDescent="0.2">
      <c r="D868" s="75"/>
      <c r="E868" s="5"/>
    </row>
    <row r="869" spans="4:5" x14ac:dyDescent="0.2">
      <c r="D869" s="75"/>
      <c r="E869" s="5"/>
    </row>
    <row r="870" spans="4:5" x14ac:dyDescent="0.2">
      <c r="D870" s="75"/>
      <c r="E870" s="5"/>
    </row>
    <row r="871" spans="4:5" x14ac:dyDescent="0.2">
      <c r="D871" s="75"/>
      <c r="E871" s="5"/>
    </row>
    <row r="872" spans="4:5" x14ac:dyDescent="0.2">
      <c r="D872" s="75"/>
      <c r="E872" s="5"/>
    </row>
    <row r="873" spans="4:5" x14ac:dyDescent="0.2">
      <c r="D873" s="75"/>
      <c r="E873" s="5"/>
    </row>
    <row r="874" spans="4:5" x14ac:dyDescent="0.2">
      <c r="D874" s="75"/>
      <c r="E874" s="5"/>
    </row>
    <row r="875" spans="4:5" x14ac:dyDescent="0.2">
      <c r="D875" s="75"/>
      <c r="E875" s="5"/>
    </row>
    <row r="876" spans="4:5" x14ac:dyDescent="0.2">
      <c r="D876" s="75"/>
      <c r="E876" s="5"/>
    </row>
    <row r="877" spans="4:5" x14ac:dyDescent="0.2">
      <c r="D877" s="75"/>
      <c r="E877" s="5"/>
    </row>
    <row r="878" spans="4:5" x14ac:dyDescent="0.2">
      <c r="D878" s="75"/>
      <c r="E878" s="5"/>
    </row>
    <row r="880" spans="4:5" x14ac:dyDescent="0.2">
      <c r="D880" s="75"/>
      <c r="E880" s="5"/>
    </row>
    <row r="882" spans="4:5" x14ac:dyDescent="0.2">
      <c r="D882" s="75"/>
      <c r="E882" s="5"/>
    </row>
    <row r="883" spans="4:5" x14ac:dyDescent="0.2">
      <c r="D883" s="75"/>
      <c r="E883" s="5"/>
    </row>
    <row r="884" spans="4:5" x14ac:dyDescent="0.2">
      <c r="D884" s="75"/>
      <c r="E884" s="5"/>
    </row>
    <row r="885" spans="4:5" x14ac:dyDescent="0.2">
      <c r="D885" s="75"/>
      <c r="E885" s="5"/>
    </row>
    <row r="886" spans="4:5" x14ac:dyDescent="0.2">
      <c r="D886" s="75"/>
      <c r="E886" s="5"/>
    </row>
    <row r="887" spans="4:5" x14ac:dyDescent="0.2">
      <c r="D887" s="75"/>
      <c r="E887" s="5"/>
    </row>
    <row r="888" spans="4:5" x14ac:dyDescent="0.2">
      <c r="D888" s="75"/>
      <c r="E888" s="5"/>
    </row>
    <row r="889" spans="4:5" x14ac:dyDescent="0.2">
      <c r="D889" s="75"/>
      <c r="E889" s="5"/>
    </row>
    <row r="890" spans="4:5" x14ac:dyDescent="0.2">
      <c r="D890" s="75"/>
      <c r="E890" s="5"/>
    </row>
    <row r="893" spans="4:5" x14ac:dyDescent="0.2">
      <c r="D893" s="75"/>
      <c r="E893" s="5"/>
    </row>
    <row r="894" spans="4:5" x14ac:dyDescent="0.2">
      <c r="D894" s="75"/>
      <c r="E894" s="5"/>
    </row>
    <row r="896" spans="4:5" x14ac:dyDescent="0.2">
      <c r="D896" s="75"/>
      <c r="E896" s="5"/>
    </row>
    <row r="898" spans="4:5" x14ac:dyDescent="0.2">
      <c r="D898" s="75"/>
      <c r="E898" s="5"/>
    </row>
    <row r="899" spans="4:5" x14ac:dyDescent="0.2">
      <c r="D899" s="75"/>
      <c r="E899" s="5"/>
    </row>
    <row r="900" spans="4:5" x14ac:dyDescent="0.2">
      <c r="D900" s="75"/>
      <c r="E900" s="5"/>
    </row>
    <row r="901" spans="4:5" x14ac:dyDescent="0.2">
      <c r="D901" s="75"/>
      <c r="E901" s="5"/>
    </row>
    <row r="902" spans="4:5" x14ac:dyDescent="0.2">
      <c r="D902" s="75"/>
      <c r="E902" s="5"/>
    </row>
    <row r="903" spans="4:5" x14ac:dyDescent="0.2">
      <c r="D903" s="75"/>
      <c r="E903" s="5"/>
    </row>
    <row r="904" spans="4:5" x14ac:dyDescent="0.2">
      <c r="D904" s="75"/>
      <c r="E904" s="5"/>
    </row>
    <row r="905" spans="4:5" x14ac:dyDescent="0.2">
      <c r="D905" s="75"/>
      <c r="E905" s="5"/>
    </row>
    <row r="906" spans="4:5" x14ac:dyDescent="0.2">
      <c r="D906" s="75"/>
      <c r="E906" s="5"/>
    </row>
    <row r="907" spans="4:5" x14ac:dyDescent="0.2">
      <c r="D907" s="75"/>
      <c r="E907" s="5"/>
    </row>
    <row r="908" spans="4:5" x14ac:dyDescent="0.2">
      <c r="D908" s="75"/>
      <c r="E908" s="5"/>
    </row>
    <row r="909" spans="4:5" x14ac:dyDescent="0.2">
      <c r="D909" s="75"/>
      <c r="E909" s="5"/>
    </row>
    <row r="910" spans="4:5" x14ac:dyDescent="0.2">
      <c r="D910" s="75"/>
      <c r="E910" s="5"/>
    </row>
    <row r="911" spans="4:5" x14ac:dyDescent="0.2">
      <c r="D911" s="75"/>
      <c r="E911" s="5"/>
    </row>
    <row r="912" spans="4:5" x14ac:dyDescent="0.2">
      <c r="D912" s="75"/>
      <c r="E912" s="5"/>
    </row>
    <row r="913" spans="4:5" x14ac:dyDescent="0.2">
      <c r="D913" s="75"/>
      <c r="E913" s="5"/>
    </row>
    <row r="914" spans="4:5" x14ac:dyDescent="0.2">
      <c r="D914" s="75"/>
      <c r="E914" s="5"/>
    </row>
    <row r="915" spans="4:5" x14ac:dyDescent="0.2">
      <c r="D915" s="75"/>
      <c r="E915" s="5"/>
    </row>
    <row r="916" spans="4:5" x14ac:dyDescent="0.2">
      <c r="D916" s="75"/>
      <c r="E916" s="5"/>
    </row>
    <row r="917" spans="4:5" x14ac:dyDescent="0.2">
      <c r="D917" s="75"/>
      <c r="E917" s="5"/>
    </row>
    <row r="918" spans="4:5" x14ac:dyDescent="0.2">
      <c r="D918" s="75"/>
      <c r="E918" s="5"/>
    </row>
    <row r="919" spans="4:5" x14ac:dyDescent="0.2">
      <c r="D919" s="75"/>
      <c r="E919" s="5"/>
    </row>
    <row r="920" spans="4:5" x14ac:dyDescent="0.2">
      <c r="D920" s="75"/>
      <c r="E920" s="5"/>
    </row>
    <row r="921" spans="4:5" x14ac:dyDescent="0.2">
      <c r="D921" s="75"/>
      <c r="E921" s="5"/>
    </row>
    <row r="922" spans="4:5" x14ac:dyDescent="0.2">
      <c r="D922" s="75"/>
      <c r="E922" s="5"/>
    </row>
    <row r="923" spans="4:5" x14ac:dyDescent="0.2">
      <c r="D923" s="75"/>
      <c r="E923" s="5"/>
    </row>
    <row r="924" spans="4:5" x14ac:dyDescent="0.2">
      <c r="D924" s="75"/>
      <c r="E924" s="5"/>
    </row>
    <row r="925" spans="4:5" x14ac:dyDescent="0.2">
      <c r="D925" s="75"/>
      <c r="E925" s="5"/>
    </row>
    <row r="926" spans="4:5" x14ac:dyDescent="0.2">
      <c r="D926" s="75"/>
      <c r="E926" s="5"/>
    </row>
    <row r="927" spans="4:5" x14ac:dyDescent="0.2">
      <c r="D927" s="75"/>
      <c r="E927" s="5"/>
    </row>
    <row r="928" spans="4:5" x14ac:dyDescent="0.2">
      <c r="D928" s="75"/>
      <c r="E928" s="5"/>
    </row>
    <row r="929" spans="4:5" x14ac:dyDescent="0.2">
      <c r="D929" s="75"/>
      <c r="E929" s="5"/>
    </row>
    <row r="930" spans="4:5" x14ac:dyDescent="0.2">
      <c r="D930" s="75"/>
      <c r="E930" s="5"/>
    </row>
    <row r="931" spans="4:5" x14ac:dyDescent="0.2">
      <c r="D931" s="75"/>
      <c r="E931" s="5"/>
    </row>
    <row r="932" spans="4:5" x14ac:dyDescent="0.2">
      <c r="D932" s="75"/>
      <c r="E932" s="5"/>
    </row>
    <row r="933" spans="4:5" x14ac:dyDescent="0.2">
      <c r="D933" s="75"/>
      <c r="E933" s="5"/>
    </row>
    <row r="934" spans="4:5" x14ac:dyDescent="0.2">
      <c r="D934" s="75"/>
      <c r="E934" s="5"/>
    </row>
    <row r="935" spans="4:5" x14ac:dyDescent="0.2">
      <c r="D935" s="75"/>
      <c r="E935" s="5"/>
    </row>
    <row r="936" spans="4:5" x14ac:dyDescent="0.2">
      <c r="D936" s="75"/>
      <c r="E936" s="5"/>
    </row>
    <row r="937" spans="4:5" x14ac:dyDescent="0.2">
      <c r="D937" s="75"/>
      <c r="E937" s="5"/>
    </row>
    <row r="938" spans="4:5" x14ac:dyDescent="0.2">
      <c r="D938" s="75"/>
      <c r="E938" s="5"/>
    </row>
    <row r="939" spans="4:5" x14ac:dyDescent="0.2">
      <c r="D939" s="75"/>
      <c r="E939" s="5"/>
    </row>
    <row r="940" spans="4:5" x14ac:dyDescent="0.2">
      <c r="D940" s="75"/>
      <c r="E940" s="5"/>
    </row>
    <row r="941" spans="4:5" x14ac:dyDescent="0.2">
      <c r="D941" s="75"/>
      <c r="E941" s="5"/>
    </row>
    <row r="942" spans="4:5" x14ac:dyDescent="0.2">
      <c r="D942" s="75"/>
      <c r="E942" s="5"/>
    </row>
    <row r="943" spans="4:5" x14ac:dyDescent="0.2">
      <c r="D943" s="75"/>
      <c r="E943" s="5"/>
    </row>
    <row r="944" spans="4:5" x14ac:dyDescent="0.2">
      <c r="D944" s="75"/>
      <c r="E944" s="5"/>
    </row>
    <row r="945" spans="4:5" x14ac:dyDescent="0.2">
      <c r="D945" s="75"/>
      <c r="E945" s="5"/>
    </row>
    <row r="946" spans="4:5" x14ac:dyDescent="0.2">
      <c r="D946" s="75"/>
      <c r="E946" s="5"/>
    </row>
    <row r="947" spans="4:5" x14ac:dyDescent="0.2">
      <c r="D947" s="75"/>
      <c r="E947" s="5"/>
    </row>
    <row r="948" spans="4:5" x14ac:dyDescent="0.2">
      <c r="D948" s="75"/>
      <c r="E948" s="5"/>
    </row>
    <row r="949" spans="4:5" x14ac:dyDescent="0.2">
      <c r="D949" s="75"/>
      <c r="E949" s="5"/>
    </row>
    <row r="950" spans="4:5" x14ac:dyDescent="0.2">
      <c r="D950" s="75"/>
      <c r="E950" s="5"/>
    </row>
    <row r="951" spans="4:5" x14ac:dyDescent="0.2">
      <c r="D951" s="75"/>
      <c r="E951" s="5"/>
    </row>
    <row r="952" spans="4:5" x14ac:dyDescent="0.2">
      <c r="D952" s="75"/>
      <c r="E952" s="5"/>
    </row>
    <row r="953" spans="4:5" x14ac:dyDescent="0.2">
      <c r="D953" s="75"/>
      <c r="E953" s="5"/>
    </row>
    <row r="954" spans="4:5" x14ac:dyDescent="0.2">
      <c r="D954" s="75"/>
      <c r="E954" s="5"/>
    </row>
    <row r="955" spans="4:5" x14ac:dyDescent="0.2">
      <c r="D955" s="75"/>
      <c r="E955" s="5"/>
    </row>
    <row r="956" spans="4:5" x14ac:dyDescent="0.2">
      <c r="D956" s="75"/>
      <c r="E956" s="5"/>
    </row>
    <row r="957" spans="4:5" x14ac:dyDescent="0.2">
      <c r="D957" s="75"/>
      <c r="E957" s="5"/>
    </row>
    <row r="958" spans="4:5" x14ac:dyDescent="0.2">
      <c r="D958" s="75"/>
      <c r="E958" s="5"/>
    </row>
    <row r="959" spans="4:5" x14ac:dyDescent="0.2">
      <c r="D959" s="75"/>
      <c r="E959" s="5"/>
    </row>
    <row r="960" spans="4:5" x14ac:dyDescent="0.2">
      <c r="D960" s="75"/>
      <c r="E960" s="5"/>
    </row>
    <row r="961" spans="4:5" x14ac:dyDescent="0.2">
      <c r="D961" s="75"/>
      <c r="E961" s="5"/>
    </row>
    <row r="962" spans="4:5" x14ac:dyDescent="0.2">
      <c r="D962" s="75"/>
      <c r="E962" s="5"/>
    </row>
    <row r="965" spans="4:5" x14ac:dyDescent="0.2">
      <c r="D965" s="75"/>
      <c r="E965" s="5"/>
    </row>
    <row r="966" spans="4:5" x14ac:dyDescent="0.2">
      <c r="D966" s="75"/>
      <c r="E966" s="5"/>
    </row>
    <row r="968" spans="4:5" x14ac:dyDescent="0.2">
      <c r="D968" s="75"/>
      <c r="E968" s="5"/>
    </row>
    <row r="970" spans="4:5" x14ac:dyDescent="0.2">
      <c r="D970" s="75"/>
      <c r="E970" s="5"/>
    </row>
    <row r="971" spans="4:5" x14ac:dyDescent="0.2">
      <c r="D971" s="75"/>
      <c r="E971" s="5"/>
    </row>
    <row r="972" spans="4:5" x14ac:dyDescent="0.2">
      <c r="D972" s="75"/>
      <c r="E972" s="5"/>
    </row>
    <row r="973" spans="4:5" x14ac:dyDescent="0.2">
      <c r="D973" s="75"/>
      <c r="E973" s="5"/>
    </row>
    <row r="974" spans="4:5" x14ac:dyDescent="0.2">
      <c r="D974" s="75"/>
      <c r="E974" s="5"/>
    </row>
    <row r="975" spans="4:5" x14ac:dyDescent="0.2">
      <c r="D975" s="75"/>
      <c r="E975" s="5"/>
    </row>
    <row r="976" spans="4:5" x14ac:dyDescent="0.2">
      <c r="D976" s="75"/>
      <c r="E976" s="5"/>
    </row>
    <row r="977" spans="4:5" x14ac:dyDescent="0.2">
      <c r="D977" s="75"/>
      <c r="E977" s="5"/>
    </row>
    <row r="978" spans="4:5" x14ac:dyDescent="0.2">
      <c r="D978" s="75"/>
      <c r="E978" s="5"/>
    </row>
    <row r="979" spans="4:5" x14ac:dyDescent="0.2">
      <c r="D979" s="75"/>
      <c r="E979" s="5"/>
    </row>
    <row r="980" spans="4:5" x14ac:dyDescent="0.2">
      <c r="D980" s="75"/>
      <c r="E980" s="5"/>
    </row>
    <row r="981" spans="4:5" x14ac:dyDescent="0.2">
      <c r="D981" s="75"/>
      <c r="E981" s="5"/>
    </row>
    <row r="982" spans="4:5" x14ac:dyDescent="0.2">
      <c r="D982" s="75"/>
      <c r="E982" s="5"/>
    </row>
    <row r="983" spans="4:5" x14ac:dyDescent="0.2">
      <c r="D983" s="75"/>
      <c r="E983" s="5"/>
    </row>
    <row r="984" spans="4:5" x14ac:dyDescent="0.2">
      <c r="D984" s="75"/>
      <c r="E984" s="5"/>
    </row>
    <row r="985" spans="4:5" x14ac:dyDescent="0.2">
      <c r="D985" s="75"/>
      <c r="E985" s="5"/>
    </row>
    <row r="986" spans="4:5" x14ac:dyDescent="0.2">
      <c r="D986" s="75"/>
      <c r="E986" s="5"/>
    </row>
    <row r="987" spans="4:5" x14ac:dyDescent="0.2">
      <c r="D987" s="75"/>
      <c r="E987" s="5"/>
    </row>
    <row r="988" spans="4:5" x14ac:dyDescent="0.2">
      <c r="D988" s="75"/>
      <c r="E988" s="5"/>
    </row>
    <row r="989" spans="4:5" x14ac:dyDescent="0.2">
      <c r="D989" s="75"/>
      <c r="E989" s="5"/>
    </row>
    <row r="990" spans="4:5" x14ac:dyDescent="0.2">
      <c r="D990" s="75"/>
      <c r="E990" s="5"/>
    </row>
    <row r="991" spans="4:5" x14ac:dyDescent="0.2">
      <c r="D991" s="75"/>
      <c r="E991" s="5"/>
    </row>
    <row r="993" spans="4:5" x14ac:dyDescent="0.2">
      <c r="D993" s="75"/>
      <c r="E993" s="5"/>
    </row>
    <row r="995" spans="4:5" x14ac:dyDescent="0.2">
      <c r="D995" s="75"/>
      <c r="E995" s="5"/>
    </row>
    <row r="996" spans="4:5" x14ac:dyDescent="0.2">
      <c r="D996" s="75"/>
      <c r="E996" s="5"/>
    </row>
    <row r="997" spans="4:5" x14ac:dyDescent="0.2">
      <c r="D997" s="75"/>
      <c r="E997" s="5"/>
    </row>
    <row r="998" spans="4:5" x14ac:dyDescent="0.2">
      <c r="D998" s="75"/>
      <c r="E998" s="5"/>
    </row>
    <row r="999" spans="4:5" x14ac:dyDescent="0.2">
      <c r="D999" s="75"/>
      <c r="E999" s="5"/>
    </row>
    <row r="1000" spans="4:5" x14ac:dyDescent="0.2">
      <c r="D1000" s="75"/>
      <c r="E1000" s="5"/>
    </row>
    <row r="1001" spans="4:5" x14ac:dyDescent="0.2">
      <c r="D1001" s="75"/>
      <c r="E1001" s="5"/>
    </row>
    <row r="1002" spans="4:5" x14ac:dyDescent="0.2">
      <c r="D1002" s="75"/>
      <c r="E1002" s="5"/>
    </row>
    <row r="1003" spans="4:5" x14ac:dyDescent="0.2">
      <c r="D1003" s="75"/>
      <c r="E1003" s="5"/>
    </row>
    <row r="1004" spans="4:5" x14ac:dyDescent="0.2">
      <c r="D1004" s="75"/>
      <c r="E1004" s="5"/>
    </row>
    <row r="1005" spans="4:5" x14ac:dyDescent="0.2">
      <c r="D1005" s="75"/>
      <c r="E1005" s="5"/>
    </row>
    <row r="1006" spans="4:5" x14ac:dyDescent="0.2">
      <c r="D1006" s="75"/>
      <c r="E1006" s="5"/>
    </row>
    <row r="1007" spans="4:5" x14ac:dyDescent="0.2">
      <c r="D1007" s="75"/>
      <c r="E1007" s="5"/>
    </row>
    <row r="1008" spans="4:5" x14ac:dyDescent="0.2">
      <c r="D1008" s="75"/>
      <c r="E1008" s="5"/>
    </row>
    <row r="1009" spans="4:5" x14ac:dyDescent="0.2">
      <c r="D1009" s="75"/>
      <c r="E1009" s="5"/>
    </row>
    <row r="1010" spans="4:5" x14ac:dyDescent="0.2">
      <c r="D1010" s="75"/>
      <c r="E1010" s="5"/>
    </row>
    <row r="1011" spans="4:5" x14ac:dyDescent="0.2">
      <c r="D1011" s="75"/>
      <c r="E1011" s="5"/>
    </row>
    <row r="1012" spans="4:5" x14ac:dyDescent="0.2">
      <c r="D1012" s="75"/>
      <c r="E1012" s="5"/>
    </row>
    <row r="1013" spans="4:5" x14ac:dyDescent="0.2">
      <c r="D1013" s="75"/>
      <c r="E1013" s="5"/>
    </row>
    <row r="1014" spans="4:5" x14ac:dyDescent="0.2">
      <c r="D1014" s="75"/>
      <c r="E1014" s="5"/>
    </row>
    <row r="1015" spans="4:5" x14ac:dyDescent="0.2">
      <c r="D1015" s="75"/>
      <c r="E1015" s="5"/>
    </row>
    <row r="1016" spans="4:5" x14ac:dyDescent="0.2">
      <c r="D1016" s="75"/>
      <c r="E1016" s="5"/>
    </row>
    <row r="1017" spans="4:5" x14ac:dyDescent="0.2">
      <c r="D1017" s="75"/>
      <c r="E1017" s="5"/>
    </row>
    <row r="1018" spans="4:5" x14ac:dyDescent="0.2">
      <c r="D1018" s="75"/>
      <c r="E1018" s="5"/>
    </row>
    <row r="1019" spans="4:5" x14ac:dyDescent="0.2">
      <c r="D1019" s="75"/>
      <c r="E1019" s="5"/>
    </row>
    <row r="1020" spans="4:5" x14ac:dyDescent="0.2">
      <c r="D1020" s="75"/>
      <c r="E1020" s="5"/>
    </row>
    <row r="1021" spans="4:5" x14ac:dyDescent="0.2">
      <c r="D1021" s="75"/>
      <c r="E1021" s="5"/>
    </row>
    <row r="1022" spans="4:5" x14ac:dyDescent="0.2">
      <c r="D1022" s="75"/>
      <c r="E1022" s="5"/>
    </row>
    <row r="1023" spans="4:5" x14ac:dyDescent="0.2">
      <c r="D1023" s="75"/>
      <c r="E1023" s="5"/>
    </row>
    <row r="1024" spans="4:5" x14ac:dyDescent="0.2">
      <c r="D1024" s="75"/>
      <c r="E1024" s="5"/>
    </row>
    <row r="1025" spans="4:5" x14ac:dyDescent="0.2">
      <c r="D1025" s="75"/>
      <c r="E1025" s="5"/>
    </row>
    <row r="1026" spans="4:5" x14ac:dyDescent="0.2">
      <c r="D1026" s="75"/>
      <c r="E1026" s="5"/>
    </row>
    <row r="1027" spans="4:5" x14ac:dyDescent="0.2">
      <c r="D1027" s="75"/>
      <c r="E1027" s="5"/>
    </row>
    <row r="1031" spans="4:5" x14ac:dyDescent="0.2">
      <c r="D1031" s="75"/>
      <c r="E1031" s="5"/>
    </row>
    <row r="1032" spans="4:5" x14ac:dyDescent="0.2">
      <c r="D1032" s="75"/>
      <c r="E1032" s="5"/>
    </row>
    <row r="1033" spans="4:5" x14ac:dyDescent="0.2">
      <c r="D1033" s="75"/>
      <c r="E1033" s="5"/>
    </row>
    <row r="1034" spans="4:5" x14ac:dyDescent="0.2">
      <c r="D1034" s="75"/>
      <c r="E1034" s="5"/>
    </row>
    <row r="1037" spans="4:5" x14ac:dyDescent="0.2">
      <c r="D1037" s="75"/>
      <c r="E1037" s="5"/>
    </row>
    <row r="1038" spans="4:5" x14ac:dyDescent="0.2">
      <c r="D1038" s="75"/>
      <c r="E1038" s="5"/>
    </row>
    <row r="1040" spans="4:5" x14ac:dyDescent="0.2">
      <c r="D1040" s="75"/>
      <c r="E1040" s="5"/>
    </row>
    <row r="1042" spans="4:5" x14ac:dyDescent="0.2">
      <c r="D1042" s="75"/>
      <c r="E1042" s="5"/>
    </row>
    <row r="1043" spans="4:5" x14ac:dyDescent="0.2">
      <c r="D1043" s="75"/>
      <c r="E1043" s="5"/>
    </row>
    <row r="1044" spans="4:5" x14ac:dyDescent="0.2">
      <c r="D1044" s="75"/>
      <c r="E1044" s="5"/>
    </row>
    <row r="1045" spans="4:5" x14ac:dyDescent="0.2">
      <c r="D1045" s="75"/>
      <c r="E1045" s="5"/>
    </row>
    <row r="1046" spans="4:5" x14ac:dyDescent="0.2">
      <c r="D1046" s="75"/>
      <c r="E1046" s="5"/>
    </row>
    <row r="1047" spans="4:5" x14ac:dyDescent="0.2">
      <c r="D1047" s="75"/>
      <c r="E1047" s="5"/>
    </row>
    <row r="1048" spans="4:5" x14ac:dyDescent="0.2">
      <c r="D1048" s="75"/>
      <c r="E1048" s="5"/>
    </row>
    <row r="1049" spans="4:5" x14ac:dyDescent="0.2">
      <c r="D1049" s="75"/>
      <c r="E1049" s="5"/>
    </row>
    <row r="1050" spans="4:5" x14ac:dyDescent="0.2">
      <c r="D1050" s="75"/>
      <c r="E1050" s="5"/>
    </row>
    <row r="1051" spans="4:5" x14ac:dyDescent="0.2">
      <c r="D1051" s="75"/>
      <c r="E1051" s="5"/>
    </row>
    <row r="1052" spans="4:5" x14ac:dyDescent="0.2">
      <c r="D1052" s="75"/>
      <c r="E1052" s="5"/>
    </row>
    <row r="1053" spans="4:5" x14ac:dyDescent="0.2">
      <c r="D1053" s="75"/>
      <c r="E1053" s="5"/>
    </row>
    <row r="1054" spans="4:5" x14ac:dyDescent="0.2">
      <c r="D1054" s="75"/>
      <c r="E1054" s="5"/>
    </row>
    <row r="1055" spans="4:5" x14ac:dyDescent="0.2">
      <c r="D1055" s="75"/>
      <c r="E1055" s="5"/>
    </row>
    <row r="1056" spans="4:5" x14ac:dyDescent="0.2">
      <c r="D1056" s="75"/>
      <c r="E1056" s="5"/>
    </row>
    <row r="1057" spans="4:5" x14ac:dyDescent="0.2">
      <c r="D1057" s="75"/>
      <c r="E1057" s="5"/>
    </row>
    <row r="1058" spans="4:5" x14ac:dyDescent="0.2">
      <c r="D1058" s="75"/>
      <c r="E1058" s="5"/>
    </row>
    <row r="1059" spans="4:5" x14ac:dyDescent="0.2">
      <c r="D1059" s="75"/>
      <c r="E1059" s="5"/>
    </row>
    <row r="1060" spans="4:5" x14ac:dyDescent="0.2">
      <c r="D1060" s="75"/>
      <c r="E1060" s="5"/>
    </row>
    <row r="1061" spans="4:5" x14ac:dyDescent="0.2">
      <c r="D1061" s="75"/>
      <c r="E1061" s="5"/>
    </row>
    <row r="1062" spans="4:5" x14ac:dyDescent="0.2">
      <c r="D1062" s="75"/>
      <c r="E1062" s="5"/>
    </row>
    <row r="1063" spans="4:5" x14ac:dyDescent="0.2">
      <c r="D1063" s="75"/>
      <c r="E1063" s="5"/>
    </row>
    <row r="1064" spans="4:5" x14ac:dyDescent="0.2">
      <c r="D1064" s="75"/>
      <c r="E1064" s="5"/>
    </row>
    <row r="1065" spans="4:5" x14ac:dyDescent="0.2">
      <c r="D1065" s="75"/>
      <c r="E1065" s="5"/>
    </row>
    <row r="1066" spans="4:5" x14ac:dyDescent="0.2">
      <c r="D1066" s="75"/>
      <c r="E1066" s="5"/>
    </row>
    <row r="1067" spans="4:5" x14ac:dyDescent="0.2">
      <c r="D1067" s="75"/>
      <c r="E1067" s="5"/>
    </row>
    <row r="1068" spans="4:5" x14ac:dyDescent="0.2">
      <c r="D1068" s="75"/>
      <c r="E1068" s="5"/>
    </row>
    <row r="1069" spans="4:5" x14ac:dyDescent="0.2">
      <c r="D1069" s="75"/>
      <c r="E1069" s="5"/>
    </row>
    <row r="1071" spans="4:5" x14ac:dyDescent="0.2">
      <c r="D1071" s="75"/>
      <c r="E1071" s="5"/>
    </row>
    <row r="1073" spans="4:5" x14ac:dyDescent="0.2">
      <c r="D1073" s="75"/>
      <c r="E1073" s="5"/>
    </row>
    <row r="1074" spans="4:5" x14ac:dyDescent="0.2">
      <c r="D1074" s="75"/>
      <c r="E1074" s="5"/>
    </row>
    <row r="1075" spans="4:5" x14ac:dyDescent="0.2">
      <c r="D1075" s="75"/>
      <c r="E1075" s="5"/>
    </row>
    <row r="1076" spans="4:5" x14ac:dyDescent="0.2">
      <c r="D1076" s="75"/>
      <c r="E1076" s="5"/>
    </row>
    <row r="1077" spans="4:5" x14ac:dyDescent="0.2">
      <c r="D1077" s="75"/>
      <c r="E1077" s="5"/>
    </row>
    <row r="1078" spans="4:5" x14ac:dyDescent="0.2">
      <c r="D1078" s="75"/>
      <c r="E1078" s="5"/>
    </row>
    <row r="1079" spans="4:5" x14ac:dyDescent="0.2">
      <c r="D1079" s="75"/>
      <c r="E1079" s="5"/>
    </row>
    <row r="1080" spans="4:5" x14ac:dyDescent="0.2">
      <c r="D1080" s="75"/>
      <c r="E1080" s="5"/>
    </row>
    <row r="1081" spans="4:5" x14ac:dyDescent="0.2">
      <c r="D1081" s="75"/>
      <c r="E1081" s="5"/>
    </row>
    <row r="1082" spans="4:5" x14ac:dyDescent="0.2">
      <c r="D1082" s="75"/>
      <c r="E1082" s="5"/>
    </row>
    <row r="1083" spans="4:5" x14ac:dyDescent="0.2">
      <c r="D1083" s="75"/>
      <c r="E1083" s="5"/>
    </row>
    <row r="1084" spans="4:5" x14ac:dyDescent="0.2">
      <c r="D1084" s="75"/>
      <c r="E1084" s="5"/>
    </row>
    <row r="1085" spans="4:5" x14ac:dyDescent="0.2">
      <c r="D1085" s="75"/>
      <c r="E1085" s="5"/>
    </row>
    <row r="1086" spans="4:5" x14ac:dyDescent="0.2">
      <c r="D1086" s="75"/>
      <c r="E1086" s="5"/>
    </row>
    <row r="1087" spans="4:5" x14ac:dyDescent="0.2">
      <c r="D1087" s="75"/>
      <c r="E1087" s="5"/>
    </row>
    <row r="1088" spans="4:5" x14ac:dyDescent="0.2">
      <c r="D1088" s="75"/>
      <c r="E1088" s="5"/>
    </row>
    <row r="1090" spans="4:5" x14ac:dyDescent="0.2">
      <c r="D1090" s="75"/>
      <c r="E1090" s="5"/>
    </row>
    <row r="1092" spans="4:5" x14ac:dyDescent="0.2">
      <c r="D1092" s="75"/>
      <c r="E1092" s="5"/>
    </row>
    <row r="1093" spans="4:5" x14ac:dyDescent="0.2">
      <c r="D1093" s="75"/>
      <c r="E1093" s="5"/>
    </row>
    <row r="1094" spans="4:5" x14ac:dyDescent="0.2">
      <c r="D1094" s="75"/>
      <c r="E1094" s="5"/>
    </row>
    <row r="1095" spans="4:5" x14ac:dyDescent="0.2">
      <c r="D1095" s="75"/>
      <c r="E1095" s="5"/>
    </row>
    <row r="1096" spans="4:5" x14ac:dyDescent="0.2">
      <c r="D1096" s="75"/>
      <c r="E1096" s="5"/>
    </row>
    <row r="1097" spans="4:5" x14ac:dyDescent="0.2">
      <c r="D1097" s="75"/>
      <c r="E1097" s="5"/>
    </row>
    <row r="1098" spans="4:5" x14ac:dyDescent="0.2">
      <c r="D1098" s="75"/>
      <c r="E1098" s="5"/>
    </row>
    <row r="1099" spans="4:5" x14ac:dyDescent="0.2">
      <c r="D1099" s="75"/>
      <c r="E1099" s="5"/>
    </row>
    <row r="1100" spans="4:5" x14ac:dyDescent="0.2">
      <c r="D1100" s="75"/>
      <c r="E1100" s="5"/>
    </row>
    <row r="1101" spans="4:5" x14ac:dyDescent="0.2">
      <c r="D1101" s="75"/>
      <c r="E1101" s="5"/>
    </row>
    <row r="1102" spans="4:5" x14ac:dyDescent="0.2">
      <c r="D1102" s="75"/>
      <c r="E1102" s="5"/>
    </row>
    <row r="1103" spans="4:5" x14ac:dyDescent="0.2">
      <c r="D1103" s="75"/>
      <c r="E1103" s="5"/>
    </row>
    <row r="1104" spans="4:5" x14ac:dyDescent="0.2">
      <c r="D1104" s="75"/>
      <c r="E1104" s="5"/>
    </row>
    <row r="1105" spans="4:5" x14ac:dyDescent="0.2">
      <c r="D1105" s="75"/>
      <c r="E1105" s="5"/>
    </row>
    <row r="1108" spans="4:5" x14ac:dyDescent="0.2">
      <c r="D1108" s="75"/>
      <c r="E1108" s="5"/>
    </row>
    <row r="1109" spans="4:5" x14ac:dyDescent="0.2">
      <c r="D1109" s="75"/>
      <c r="E1109" s="5"/>
    </row>
    <row r="1111" spans="4:5" x14ac:dyDescent="0.2">
      <c r="D1111" s="75"/>
      <c r="E1111" s="5"/>
    </row>
    <row r="1113" spans="4:5" x14ac:dyDescent="0.2">
      <c r="D1113" s="75"/>
      <c r="E1113" s="5"/>
    </row>
    <row r="1114" spans="4:5" x14ac:dyDescent="0.2">
      <c r="D1114" s="75"/>
      <c r="E1114" s="5"/>
    </row>
    <row r="1115" spans="4:5" x14ac:dyDescent="0.2">
      <c r="D1115" s="75"/>
      <c r="E1115" s="5"/>
    </row>
    <row r="1116" spans="4:5" x14ac:dyDescent="0.2">
      <c r="D1116" s="75"/>
      <c r="E1116" s="5"/>
    </row>
    <row r="1117" spans="4:5" x14ac:dyDescent="0.2">
      <c r="D1117" s="75"/>
      <c r="E1117" s="5"/>
    </row>
    <row r="1118" spans="4:5" x14ac:dyDescent="0.2">
      <c r="D1118" s="75"/>
      <c r="E1118" s="5"/>
    </row>
    <row r="1119" spans="4:5" x14ac:dyDescent="0.2">
      <c r="D1119" s="75"/>
      <c r="E1119" s="5"/>
    </row>
    <row r="1120" spans="4:5" x14ac:dyDescent="0.2">
      <c r="D1120" s="75"/>
      <c r="E1120" s="5"/>
    </row>
    <row r="1121" spans="4:5" x14ac:dyDescent="0.2">
      <c r="D1121" s="75"/>
      <c r="E1121" s="5"/>
    </row>
    <row r="1122" spans="4:5" x14ac:dyDescent="0.2">
      <c r="D1122" s="75"/>
      <c r="E1122" s="5"/>
    </row>
    <row r="1123" spans="4:5" x14ac:dyDescent="0.2">
      <c r="D1123" s="75"/>
      <c r="E1123" s="5"/>
    </row>
    <row r="1124" spans="4:5" x14ac:dyDescent="0.2">
      <c r="D1124" s="75"/>
      <c r="E1124" s="5"/>
    </row>
    <row r="1125" spans="4:5" x14ac:dyDescent="0.2">
      <c r="D1125" s="75"/>
      <c r="E1125" s="5"/>
    </row>
    <row r="1126" spans="4:5" x14ac:dyDescent="0.2">
      <c r="D1126" s="75"/>
      <c r="E1126" s="5"/>
    </row>
    <row r="1127" spans="4:5" x14ac:dyDescent="0.2">
      <c r="D1127" s="75"/>
      <c r="E1127" s="5"/>
    </row>
    <row r="1128" spans="4:5" x14ac:dyDescent="0.2">
      <c r="D1128" s="75"/>
      <c r="E1128" s="5"/>
    </row>
    <row r="1129" spans="4:5" x14ac:dyDescent="0.2">
      <c r="D1129" s="75"/>
      <c r="E1129" s="5"/>
    </row>
    <row r="1130" spans="4:5" x14ac:dyDescent="0.2">
      <c r="D1130" s="75"/>
      <c r="E1130" s="5"/>
    </row>
    <row r="1131" spans="4:5" x14ac:dyDescent="0.2">
      <c r="D1131" s="75"/>
      <c r="E1131" s="5"/>
    </row>
    <row r="1132" spans="4:5" x14ac:dyDescent="0.2">
      <c r="D1132" s="75"/>
      <c r="E1132" s="5"/>
    </row>
    <row r="1133" spans="4:5" x14ac:dyDescent="0.2">
      <c r="D1133" s="75"/>
      <c r="E1133" s="5"/>
    </row>
    <row r="1134" spans="4:5" x14ac:dyDescent="0.2">
      <c r="D1134" s="75"/>
      <c r="E1134" s="5"/>
    </row>
    <row r="1135" spans="4:5" x14ac:dyDescent="0.2">
      <c r="D1135" s="75"/>
      <c r="E1135" s="5"/>
    </row>
    <row r="1136" spans="4:5" x14ac:dyDescent="0.2">
      <c r="D1136" s="75"/>
      <c r="E1136" s="5"/>
    </row>
    <row r="1137" spans="4:5" x14ac:dyDescent="0.2">
      <c r="D1137" s="75"/>
      <c r="E1137" s="5"/>
    </row>
    <row r="1138" spans="4:5" x14ac:dyDescent="0.2">
      <c r="D1138" s="75"/>
      <c r="E1138" s="5"/>
    </row>
    <row r="1139" spans="4:5" x14ac:dyDescent="0.2">
      <c r="D1139" s="75"/>
      <c r="E1139" s="5"/>
    </row>
    <row r="1140" spans="4:5" x14ac:dyDescent="0.2">
      <c r="D1140" s="75"/>
      <c r="E1140" s="5"/>
    </row>
    <row r="1141" spans="4:5" x14ac:dyDescent="0.2">
      <c r="D1141" s="75"/>
      <c r="E1141" s="5"/>
    </row>
    <row r="1142" spans="4:5" x14ac:dyDescent="0.2">
      <c r="D1142" s="75"/>
      <c r="E1142" s="5"/>
    </row>
    <row r="1143" spans="4:5" x14ac:dyDescent="0.2">
      <c r="D1143" s="75"/>
      <c r="E1143" s="5"/>
    </row>
    <row r="1144" spans="4:5" x14ac:dyDescent="0.2">
      <c r="D1144" s="75"/>
      <c r="E1144" s="5"/>
    </row>
    <row r="1145" spans="4:5" x14ac:dyDescent="0.2">
      <c r="D1145" s="75"/>
      <c r="E1145" s="5"/>
    </row>
    <row r="1146" spans="4:5" x14ac:dyDescent="0.2">
      <c r="D1146" s="75"/>
      <c r="E1146" s="5"/>
    </row>
    <row r="1147" spans="4:5" x14ac:dyDescent="0.2">
      <c r="D1147" s="75"/>
      <c r="E1147" s="5"/>
    </row>
    <row r="1148" spans="4:5" x14ac:dyDescent="0.2">
      <c r="D1148" s="75"/>
      <c r="E1148" s="5"/>
    </row>
    <row r="1149" spans="4:5" x14ac:dyDescent="0.2">
      <c r="D1149" s="75"/>
      <c r="E1149" s="5"/>
    </row>
    <row r="1150" spans="4:5" x14ac:dyDescent="0.2">
      <c r="D1150" s="75"/>
      <c r="E1150" s="5"/>
    </row>
    <row r="1151" spans="4:5" x14ac:dyDescent="0.2">
      <c r="D1151" s="75"/>
      <c r="E1151" s="5"/>
    </row>
    <row r="1152" spans="4:5" x14ac:dyDescent="0.2">
      <c r="D1152" s="75"/>
      <c r="E1152" s="5"/>
    </row>
    <row r="1153" spans="4:5" x14ac:dyDescent="0.2">
      <c r="D1153" s="75"/>
      <c r="E1153" s="5"/>
    </row>
    <row r="1154" spans="4:5" x14ac:dyDescent="0.2">
      <c r="D1154" s="75"/>
      <c r="E1154" s="5"/>
    </row>
    <row r="1155" spans="4:5" x14ac:dyDescent="0.2">
      <c r="D1155" s="75"/>
      <c r="E1155" s="5"/>
    </row>
    <row r="1156" spans="4:5" x14ac:dyDescent="0.2">
      <c r="D1156" s="75"/>
      <c r="E1156" s="5"/>
    </row>
    <row r="1157" spans="4:5" x14ac:dyDescent="0.2">
      <c r="D1157" s="75"/>
      <c r="E1157" s="5"/>
    </row>
    <row r="1158" spans="4:5" x14ac:dyDescent="0.2">
      <c r="D1158" s="75"/>
      <c r="E1158" s="5"/>
    </row>
    <row r="1159" spans="4:5" x14ac:dyDescent="0.2">
      <c r="D1159" s="75"/>
      <c r="E1159" s="5"/>
    </row>
    <row r="1160" spans="4:5" x14ac:dyDescent="0.2">
      <c r="D1160" s="75"/>
      <c r="E1160" s="5"/>
    </row>
    <row r="1161" spans="4:5" x14ac:dyDescent="0.2">
      <c r="D1161" s="75"/>
      <c r="E1161" s="5"/>
    </row>
    <row r="1162" spans="4:5" x14ac:dyDescent="0.2">
      <c r="D1162" s="75"/>
      <c r="E1162" s="5"/>
    </row>
    <row r="1163" spans="4:5" x14ac:dyDescent="0.2">
      <c r="D1163" s="75"/>
      <c r="E1163" s="5"/>
    </row>
    <row r="1164" spans="4:5" x14ac:dyDescent="0.2">
      <c r="D1164" s="75"/>
      <c r="E1164" s="5"/>
    </row>
    <row r="1165" spans="4:5" x14ac:dyDescent="0.2">
      <c r="D1165" s="75"/>
      <c r="E1165" s="5"/>
    </row>
    <row r="1166" spans="4:5" x14ac:dyDescent="0.2">
      <c r="D1166" s="75"/>
      <c r="E1166" s="5"/>
    </row>
    <row r="1167" spans="4:5" x14ac:dyDescent="0.2">
      <c r="D1167" s="75"/>
      <c r="E1167" s="5"/>
    </row>
    <row r="1168" spans="4:5" x14ac:dyDescent="0.2">
      <c r="D1168" s="75"/>
      <c r="E1168" s="5"/>
    </row>
    <row r="1169" spans="4:5" x14ac:dyDescent="0.2">
      <c r="D1169" s="75"/>
      <c r="E1169" s="5"/>
    </row>
    <row r="1170" spans="4:5" x14ac:dyDescent="0.2">
      <c r="D1170" s="75"/>
      <c r="E1170" s="5"/>
    </row>
    <row r="1171" spans="4:5" x14ac:dyDescent="0.2">
      <c r="D1171" s="75"/>
      <c r="E1171" s="5"/>
    </row>
    <row r="1172" spans="4:5" x14ac:dyDescent="0.2">
      <c r="D1172" s="75"/>
      <c r="E1172" s="5"/>
    </row>
    <row r="1173" spans="4:5" x14ac:dyDescent="0.2">
      <c r="D1173" s="75"/>
      <c r="E1173" s="5"/>
    </row>
    <row r="1174" spans="4:5" x14ac:dyDescent="0.2">
      <c r="D1174" s="75"/>
      <c r="E1174" s="5"/>
    </row>
    <row r="1175" spans="4:5" x14ac:dyDescent="0.2">
      <c r="D1175" s="75"/>
      <c r="E1175" s="5"/>
    </row>
    <row r="1176" spans="4:5" x14ac:dyDescent="0.2">
      <c r="D1176" s="75"/>
      <c r="E1176" s="5"/>
    </row>
    <row r="1177" spans="4:5" x14ac:dyDescent="0.2">
      <c r="D1177" s="75"/>
      <c r="E1177" s="5"/>
    </row>
    <row r="1180" spans="4:5" x14ac:dyDescent="0.2">
      <c r="D1180" s="75"/>
      <c r="E1180" s="5"/>
    </row>
    <row r="1181" spans="4:5" x14ac:dyDescent="0.2">
      <c r="D1181" s="75"/>
      <c r="E1181" s="5"/>
    </row>
    <row r="1183" spans="4:5" x14ac:dyDescent="0.2">
      <c r="D1183" s="75"/>
      <c r="E1183" s="5"/>
    </row>
    <row r="1185" spans="4:5" x14ac:dyDescent="0.2">
      <c r="D1185" s="75"/>
      <c r="E1185" s="5"/>
    </row>
    <row r="1186" spans="4:5" x14ac:dyDescent="0.2">
      <c r="D1186" s="75"/>
      <c r="E1186" s="5"/>
    </row>
    <row r="1187" spans="4:5" x14ac:dyDescent="0.2">
      <c r="D1187" s="75"/>
      <c r="E1187" s="5"/>
    </row>
    <row r="1188" spans="4:5" x14ac:dyDescent="0.2">
      <c r="D1188" s="75"/>
      <c r="E1188" s="5"/>
    </row>
    <row r="1189" spans="4:5" x14ac:dyDescent="0.2">
      <c r="D1189" s="75"/>
      <c r="E1189" s="5"/>
    </row>
    <row r="1190" spans="4:5" x14ac:dyDescent="0.2">
      <c r="D1190" s="75"/>
      <c r="E1190" s="5"/>
    </row>
    <row r="1191" spans="4:5" x14ac:dyDescent="0.2">
      <c r="D1191" s="75"/>
      <c r="E1191" s="5"/>
    </row>
    <row r="1192" spans="4:5" x14ac:dyDescent="0.2">
      <c r="D1192" s="75"/>
      <c r="E1192" s="5"/>
    </row>
    <row r="1193" spans="4:5" x14ac:dyDescent="0.2">
      <c r="D1193" s="75"/>
      <c r="E1193" s="5"/>
    </row>
    <row r="1194" spans="4:5" x14ac:dyDescent="0.2">
      <c r="D1194" s="75"/>
      <c r="E1194" s="5"/>
    </row>
    <row r="1195" spans="4:5" x14ac:dyDescent="0.2">
      <c r="D1195" s="75"/>
      <c r="E1195" s="5"/>
    </row>
    <row r="1196" spans="4:5" x14ac:dyDescent="0.2">
      <c r="D1196" s="75"/>
      <c r="E1196" s="5"/>
    </row>
    <row r="1197" spans="4:5" x14ac:dyDescent="0.2">
      <c r="D1197" s="75"/>
      <c r="E1197" s="5"/>
    </row>
    <row r="1198" spans="4:5" x14ac:dyDescent="0.2">
      <c r="D1198" s="75"/>
      <c r="E1198" s="5"/>
    </row>
    <row r="1199" spans="4:5" x14ac:dyDescent="0.2">
      <c r="D1199" s="75"/>
      <c r="E1199" s="5"/>
    </row>
    <row r="1200" spans="4:5" x14ac:dyDescent="0.2">
      <c r="D1200" s="75"/>
      <c r="E1200" s="5"/>
    </row>
    <row r="1201" spans="4:5" x14ac:dyDescent="0.2">
      <c r="D1201" s="75"/>
      <c r="E1201" s="5"/>
    </row>
    <row r="1202" spans="4:5" x14ac:dyDescent="0.2">
      <c r="D1202" s="75"/>
      <c r="E1202" s="5"/>
    </row>
    <row r="1203" spans="4:5" x14ac:dyDescent="0.2">
      <c r="D1203" s="75"/>
      <c r="E1203" s="5"/>
    </row>
    <row r="1204" spans="4:5" x14ac:dyDescent="0.2">
      <c r="D1204" s="75"/>
      <c r="E1204" s="5"/>
    </row>
    <row r="1205" spans="4:5" x14ac:dyDescent="0.2">
      <c r="D1205" s="75"/>
      <c r="E1205" s="5"/>
    </row>
    <row r="1206" spans="4:5" x14ac:dyDescent="0.2">
      <c r="D1206" s="75"/>
      <c r="E1206" s="5"/>
    </row>
    <row r="1207" spans="4:5" x14ac:dyDescent="0.2">
      <c r="D1207" s="75"/>
      <c r="E1207" s="5"/>
    </row>
    <row r="1208" spans="4:5" x14ac:dyDescent="0.2">
      <c r="D1208" s="75"/>
      <c r="E1208" s="5"/>
    </row>
    <row r="1209" spans="4:5" x14ac:dyDescent="0.2">
      <c r="D1209" s="75"/>
      <c r="E1209" s="5"/>
    </row>
    <row r="1210" spans="4:5" x14ac:dyDescent="0.2">
      <c r="D1210" s="75"/>
      <c r="E1210" s="5"/>
    </row>
    <row r="1211" spans="4:5" x14ac:dyDescent="0.2">
      <c r="D1211" s="75"/>
      <c r="E1211" s="5"/>
    </row>
    <row r="1212" spans="4:5" x14ac:dyDescent="0.2">
      <c r="D1212" s="75"/>
      <c r="E1212" s="5"/>
    </row>
    <row r="1213" spans="4:5" x14ac:dyDescent="0.2">
      <c r="D1213" s="75"/>
      <c r="E1213" s="5"/>
    </row>
    <row r="1214" spans="4:5" x14ac:dyDescent="0.2">
      <c r="D1214" s="75"/>
      <c r="E1214" s="5"/>
    </row>
    <row r="1215" spans="4:5" x14ac:dyDescent="0.2">
      <c r="D1215" s="75"/>
      <c r="E1215" s="5"/>
    </row>
    <row r="1216" spans="4:5" x14ac:dyDescent="0.2">
      <c r="D1216" s="75"/>
      <c r="E1216" s="5"/>
    </row>
    <row r="1217" spans="4:5" x14ac:dyDescent="0.2">
      <c r="D1217" s="75"/>
      <c r="E1217" s="5"/>
    </row>
    <row r="1218" spans="4:5" x14ac:dyDescent="0.2">
      <c r="D1218" s="75"/>
      <c r="E1218" s="5"/>
    </row>
    <row r="1219" spans="4:5" x14ac:dyDescent="0.2">
      <c r="D1219" s="75"/>
      <c r="E1219" s="5"/>
    </row>
    <row r="1220" spans="4:5" x14ac:dyDescent="0.2">
      <c r="D1220" s="75"/>
      <c r="E1220" s="5"/>
    </row>
    <row r="1221" spans="4:5" x14ac:dyDescent="0.2">
      <c r="D1221" s="75"/>
      <c r="E1221" s="5"/>
    </row>
    <row r="1222" spans="4:5" x14ac:dyDescent="0.2">
      <c r="D1222" s="75"/>
      <c r="E1222" s="5"/>
    </row>
    <row r="1223" spans="4:5" x14ac:dyDescent="0.2">
      <c r="D1223" s="75"/>
      <c r="E1223" s="5"/>
    </row>
    <row r="1224" spans="4:5" x14ac:dyDescent="0.2">
      <c r="D1224" s="75"/>
      <c r="E1224" s="5"/>
    </row>
    <row r="1225" spans="4:5" x14ac:dyDescent="0.2">
      <c r="D1225" s="75"/>
      <c r="E1225" s="5"/>
    </row>
    <row r="1226" spans="4:5" x14ac:dyDescent="0.2">
      <c r="D1226" s="75"/>
      <c r="E1226" s="5"/>
    </row>
    <row r="1227" spans="4:5" x14ac:dyDescent="0.2">
      <c r="D1227" s="75"/>
      <c r="E1227" s="5"/>
    </row>
    <row r="1228" spans="4:5" x14ac:dyDescent="0.2">
      <c r="D1228" s="75"/>
      <c r="E1228" s="5"/>
    </row>
    <row r="1229" spans="4:5" x14ac:dyDescent="0.2">
      <c r="D1229" s="75"/>
      <c r="E1229" s="5"/>
    </row>
    <row r="1230" spans="4:5" x14ac:dyDescent="0.2">
      <c r="D1230" s="75"/>
      <c r="E1230" s="5"/>
    </row>
    <row r="1231" spans="4:5" x14ac:dyDescent="0.2">
      <c r="D1231" s="75"/>
      <c r="E1231" s="5"/>
    </row>
    <row r="1232" spans="4:5" x14ac:dyDescent="0.2">
      <c r="D1232" s="75"/>
      <c r="E1232" s="5"/>
    </row>
    <row r="1233" spans="4:5" x14ac:dyDescent="0.2">
      <c r="D1233" s="75"/>
      <c r="E1233" s="5"/>
    </row>
    <row r="1234" spans="4:5" x14ac:dyDescent="0.2">
      <c r="D1234" s="75"/>
      <c r="E1234" s="5"/>
    </row>
    <row r="1235" spans="4:5" x14ac:dyDescent="0.2">
      <c r="D1235" s="75"/>
      <c r="E1235" s="5"/>
    </row>
    <row r="1236" spans="4:5" x14ac:dyDescent="0.2">
      <c r="D1236" s="75"/>
      <c r="E1236" s="5"/>
    </row>
    <row r="1237" spans="4:5" x14ac:dyDescent="0.2">
      <c r="D1237" s="75"/>
      <c r="E1237" s="5"/>
    </row>
    <row r="1238" spans="4:5" x14ac:dyDescent="0.2">
      <c r="D1238" s="75"/>
      <c r="E1238" s="5"/>
    </row>
    <row r="1239" spans="4:5" x14ac:dyDescent="0.2">
      <c r="D1239" s="75"/>
      <c r="E1239" s="5"/>
    </row>
    <row r="1240" spans="4:5" x14ac:dyDescent="0.2">
      <c r="D1240" s="75"/>
      <c r="E1240" s="5"/>
    </row>
    <row r="1241" spans="4:5" x14ac:dyDescent="0.2">
      <c r="D1241" s="75"/>
      <c r="E1241" s="5"/>
    </row>
    <row r="1242" spans="4:5" x14ac:dyDescent="0.2">
      <c r="D1242" s="75"/>
      <c r="E1242" s="5"/>
    </row>
    <row r="1243" spans="4:5" x14ac:dyDescent="0.2">
      <c r="D1243" s="75"/>
      <c r="E1243" s="5"/>
    </row>
    <row r="1244" spans="4:5" x14ac:dyDescent="0.2">
      <c r="D1244" s="75"/>
      <c r="E1244" s="5"/>
    </row>
    <row r="1245" spans="4:5" x14ac:dyDescent="0.2">
      <c r="D1245" s="75"/>
      <c r="E1245" s="5"/>
    </row>
    <row r="1246" spans="4:5" x14ac:dyDescent="0.2">
      <c r="D1246" s="75"/>
      <c r="E1246" s="5"/>
    </row>
    <row r="1247" spans="4:5" x14ac:dyDescent="0.2">
      <c r="D1247" s="75"/>
      <c r="E1247" s="5"/>
    </row>
    <row r="1248" spans="4:5" x14ac:dyDescent="0.2">
      <c r="D1248" s="75"/>
      <c r="E1248" s="5"/>
    </row>
    <row r="1249" spans="4:5" x14ac:dyDescent="0.2">
      <c r="D1249" s="75"/>
      <c r="E1249" s="5"/>
    </row>
    <row r="1252" spans="4:5" x14ac:dyDescent="0.2">
      <c r="D1252" s="75"/>
      <c r="E1252" s="5"/>
    </row>
    <row r="1253" spans="4:5" x14ac:dyDescent="0.2">
      <c r="D1253" s="75"/>
      <c r="E1253" s="5"/>
    </row>
    <row r="1255" spans="4:5" x14ac:dyDescent="0.2">
      <c r="D1255" s="75"/>
      <c r="E1255" s="5"/>
    </row>
    <row r="1257" spans="4:5" x14ac:dyDescent="0.2">
      <c r="D1257" s="75"/>
      <c r="E1257" s="5"/>
    </row>
    <row r="1258" spans="4:5" x14ac:dyDescent="0.2">
      <c r="D1258" s="75"/>
      <c r="E1258" s="5"/>
    </row>
    <row r="1259" spans="4:5" x14ac:dyDescent="0.2">
      <c r="D1259" s="75"/>
      <c r="E1259" s="5"/>
    </row>
    <row r="1260" spans="4:5" x14ac:dyDescent="0.2">
      <c r="D1260" s="75"/>
      <c r="E1260" s="5"/>
    </row>
    <row r="1261" spans="4:5" x14ac:dyDescent="0.2">
      <c r="D1261" s="75"/>
      <c r="E1261" s="5"/>
    </row>
    <row r="1262" spans="4:5" x14ac:dyDescent="0.2">
      <c r="D1262" s="75"/>
      <c r="E1262" s="5"/>
    </row>
    <row r="1263" spans="4:5" x14ac:dyDescent="0.2">
      <c r="D1263" s="75"/>
      <c r="E1263" s="5"/>
    </row>
    <row r="1264" spans="4:5" x14ac:dyDescent="0.2">
      <c r="D1264" s="75"/>
      <c r="E1264" s="5"/>
    </row>
    <row r="1265" spans="4:5" x14ac:dyDescent="0.2">
      <c r="D1265" s="75"/>
      <c r="E1265" s="5"/>
    </row>
    <row r="1266" spans="4:5" x14ac:dyDescent="0.2">
      <c r="D1266" s="75"/>
      <c r="E1266" s="5"/>
    </row>
    <row r="1267" spans="4:5" x14ac:dyDescent="0.2">
      <c r="D1267" s="75"/>
      <c r="E1267" s="5"/>
    </row>
    <row r="1268" spans="4:5" x14ac:dyDescent="0.2">
      <c r="D1268" s="75"/>
      <c r="E1268" s="5"/>
    </row>
    <row r="1269" spans="4:5" x14ac:dyDescent="0.2">
      <c r="D1269" s="75"/>
      <c r="E1269" s="5"/>
    </row>
    <row r="1270" spans="4:5" x14ac:dyDescent="0.2">
      <c r="D1270" s="75"/>
      <c r="E1270" s="5"/>
    </row>
    <row r="1271" spans="4:5" x14ac:dyDescent="0.2">
      <c r="D1271" s="75"/>
      <c r="E1271" s="5"/>
    </row>
    <row r="1272" spans="4:5" x14ac:dyDescent="0.2">
      <c r="D1272" s="75"/>
      <c r="E1272" s="5"/>
    </row>
    <row r="1273" spans="4:5" x14ac:dyDescent="0.2">
      <c r="D1273" s="75"/>
      <c r="E1273" s="5"/>
    </row>
    <row r="1274" spans="4:5" x14ac:dyDescent="0.2">
      <c r="D1274" s="75"/>
      <c r="E1274" s="5"/>
    </row>
    <row r="1275" spans="4:5" x14ac:dyDescent="0.2">
      <c r="D1275" s="75"/>
      <c r="E1275" s="5"/>
    </row>
    <row r="1276" spans="4:5" x14ac:dyDescent="0.2">
      <c r="D1276" s="75"/>
      <c r="E1276" s="5"/>
    </row>
    <row r="1277" spans="4:5" x14ac:dyDescent="0.2">
      <c r="D1277" s="75"/>
      <c r="E1277" s="5"/>
    </row>
    <row r="1278" spans="4:5" x14ac:dyDescent="0.2">
      <c r="D1278" s="75"/>
      <c r="E1278" s="5"/>
    </row>
    <row r="1279" spans="4:5" x14ac:dyDescent="0.2">
      <c r="D1279" s="75"/>
      <c r="E1279" s="5"/>
    </row>
    <row r="1280" spans="4:5" x14ac:dyDescent="0.2">
      <c r="D1280" s="75"/>
      <c r="E1280" s="5"/>
    </row>
    <row r="1281" spans="4:5" x14ac:dyDescent="0.2">
      <c r="D1281" s="75"/>
      <c r="E1281" s="5"/>
    </row>
    <row r="1282" spans="4:5" x14ac:dyDescent="0.2">
      <c r="D1282" s="75"/>
      <c r="E1282" s="5"/>
    </row>
    <row r="1283" spans="4:5" x14ac:dyDescent="0.2">
      <c r="D1283" s="75"/>
      <c r="E1283" s="5"/>
    </row>
    <row r="1284" spans="4:5" x14ac:dyDescent="0.2">
      <c r="D1284" s="75"/>
      <c r="E1284" s="5"/>
    </row>
    <row r="1285" spans="4:5" x14ac:dyDescent="0.2">
      <c r="D1285" s="75"/>
      <c r="E1285" s="5"/>
    </row>
    <row r="1286" spans="4:5" x14ac:dyDescent="0.2">
      <c r="D1286" s="75"/>
      <c r="E1286" s="5"/>
    </row>
    <row r="1287" spans="4:5" x14ac:dyDescent="0.2">
      <c r="D1287" s="75"/>
      <c r="E1287" s="5"/>
    </row>
    <row r="1288" spans="4:5" x14ac:dyDescent="0.2">
      <c r="D1288" s="75"/>
      <c r="E1288" s="5"/>
    </row>
    <row r="1289" spans="4:5" x14ac:dyDescent="0.2">
      <c r="D1289" s="75"/>
      <c r="E1289" s="5"/>
    </row>
    <row r="1290" spans="4:5" x14ac:dyDescent="0.2">
      <c r="D1290" s="75"/>
      <c r="E1290" s="5"/>
    </row>
    <row r="1291" spans="4:5" x14ac:dyDescent="0.2">
      <c r="D1291" s="75"/>
      <c r="E1291" s="5"/>
    </row>
    <row r="1292" spans="4:5" x14ac:dyDescent="0.2">
      <c r="D1292" s="75"/>
      <c r="E1292" s="5"/>
    </row>
    <row r="1293" spans="4:5" x14ac:dyDescent="0.2">
      <c r="D1293" s="75"/>
      <c r="E1293" s="5"/>
    </row>
    <row r="1294" spans="4:5" x14ac:dyDescent="0.2">
      <c r="D1294" s="75"/>
      <c r="E1294" s="5"/>
    </row>
    <row r="1295" spans="4:5" x14ac:dyDescent="0.2">
      <c r="D1295" s="75"/>
      <c r="E1295" s="5"/>
    </row>
    <row r="1296" spans="4:5" x14ac:dyDescent="0.2">
      <c r="D1296" s="75"/>
      <c r="E1296" s="5"/>
    </row>
    <row r="1297" spans="4:5" x14ac:dyDescent="0.2">
      <c r="D1297" s="75"/>
      <c r="E1297" s="5"/>
    </row>
    <row r="1298" spans="4:5" x14ac:dyDescent="0.2">
      <c r="D1298" s="75"/>
      <c r="E1298" s="5"/>
    </row>
    <row r="1299" spans="4:5" x14ac:dyDescent="0.2">
      <c r="D1299" s="75"/>
      <c r="E1299" s="5"/>
    </row>
    <row r="1300" spans="4:5" x14ac:dyDescent="0.2">
      <c r="D1300" s="75"/>
      <c r="E1300" s="5"/>
    </row>
    <row r="1301" spans="4:5" x14ac:dyDescent="0.2">
      <c r="D1301" s="75"/>
      <c r="E1301" s="5"/>
    </row>
    <row r="1302" spans="4:5" x14ac:dyDescent="0.2">
      <c r="D1302" s="75"/>
      <c r="E1302" s="5"/>
    </row>
    <row r="1303" spans="4:5" x14ac:dyDescent="0.2">
      <c r="D1303" s="75"/>
      <c r="E1303" s="5"/>
    </row>
    <row r="1304" spans="4:5" x14ac:dyDescent="0.2">
      <c r="D1304" s="75"/>
      <c r="E1304" s="5"/>
    </row>
    <row r="1305" spans="4:5" x14ac:dyDescent="0.2">
      <c r="D1305" s="75"/>
      <c r="E1305" s="5"/>
    </row>
    <row r="1306" spans="4:5" x14ac:dyDescent="0.2">
      <c r="D1306" s="75"/>
      <c r="E1306" s="5"/>
    </row>
    <row r="1307" spans="4:5" x14ac:dyDescent="0.2">
      <c r="D1307" s="75"/>
      <c r="E1307" s="5"/>
    </row>
    <row r="1308" spans="4:5" x14ac:dyDescent="0.2">
      <c r="D1308" s="75"/>
      <c r="E1308" s="5"/>
    </row>
    <row r="1309" spans="4:5" x14ac:dyDescent="0.2">
      <c r="D1309" s="75"/>
      <c r="E1309" s="5"/>
    </row>
    <row r="1310" spans="4:5" x14ac:dyDescent="0.2">
      <c r="D1310" s="75"/>
      <c r="E1310" s="5"/>
    </row>
    <row r="1311" spans="4:5" x14ac:dyDescent="0.2">
      <c r="D1311" s="75"/>
      <c r="E1311" s="5"/>
    </row>
    <row r="1312" spans="4:5" x14ac:dyDescent="0.2">
      <c r="D1312" s="75"/>
      <c r="E1312" s="5"/>
    </row>
    <row r="1313" spans="4:5" x14ac:dyDescent="0.2">
      <c r="D1313" s="75"/>
      <c r="E1313" s="5"/>
    </row>
    <row r="1314" spans="4:5" x14ac:dyDescent="0.2">
      <c r="D1314" s="75"/>
      <c r="E1314" s="5"/>
    </row>
    <row r="1315" spans="4:5" x14ac:dyDescent="0.2">
      <c r="D1315" s="75"/>
      <c r="E1315" s="5"/>
    </row>
    <row r="1316" spans="4:5" x14ac:dyDescent="0.2">
      <c r="D1316" s="75"/>
      <c r="E1316" s="5"/>
    </row>
    <row r="1317" spans="4:5" x14ac:dyDescent="0.2">
      <c r="D1317" s="75"/>
      <c r="E1317" s="5"/>
    </row>
    <row r="1318" spans="4:5" x14ac:dyDescent="0.2">
      <c r="D1318" s="75"/>
      <c r="E1318" s="5"/>
    </row>
    <row r="1319" spans="4:5" x14ac:dyDescent="0.2">
      <c r="D1319" s="75"/>
      <c r="E1319" s="5"/>
    </row>
    <row r="1320" spans="4:5" x14ac:dyDescent="0.2">
      <c r="D1320" s="75"/>
      <c r="E1320" s="5"/>
    </row>
    <row r="1321" spans="4:5" x14ac:dyDescent="0.2">
      <c r="D1321" s="75"/>
      <c r="E1321" s="5"/>
    </row>
    <row r="1324" spans="4:5" x14ac:dyDescent="0.2">
      <c r="D1324" s="75"/>
      <c r="E1324" s="5"/>
    </row>
    <row r="1325" spans="4:5" x14ac:dyDescent="0.2">
      <c r="D1325" s="75"/>
      <c r="E1325" s="5"/>
    </row>
    <row r="1327" spans="4:5" x14ac:dyDescent="0.2">
      <c r="D1327" s="75"/>
      <c r="E1327" s="5"/>
    </row>
    <row r="1329" spans="4:5" x14ac:dyDescent="0.2">
      <c r="D1329" s="75"/>
      <c r="E1329" s="5"/>
    </row>
    <row r="1330" spans="4:5" x14ac:dyDescent="0.2">
      <c r="D1330" s="75"/>
      <c r="E1330" s="5"/>
    </row>
    <row r="1331" spans="4:5" x14ac:dyDescent="0.2">
      <c r="D1331" s="75"/>
      <c r="E1331" s="5"/>
    </row>
    <row r="1332" spans="4:5" x14ac:dyDescent="0.2">
      <c r="D1332" s="75"/>
      <c r="E1332" s="5"/>
    </row>
    <row r="1333" spans="4:5" x14ac:dyDescent="0.2">
      <c r="D1333" s="75"/>
      <c r="E1333" s="5"/>
    </row>
    <row r="1334" spans="4:5" x14ac:dyDescent="0.2">
      <c r="D1334" s="75"/>
      <c r="E1334" s="5"/>
    </row>
    <row r="1335" spans="4:5" x14ac:dyDescent="0.2">
      <c r="D1335" s="75"/>
      <c r="E1335" s="5"/>
    </row>
    <row r="1336" spans="4:5" x14ac:dyDescent="0.2">
      <c r="D1336" s="75"/>
      <c r="E1336" s="5"/>
    </row>
    <row r="1337" spans="4:5" x14ac:dyDescent="0.2">
      <c r="D1337" s="75"/>
      <c r="E1337" s="5"/>
    </row>
    <row r="1338" spans="4:5" x14ac:dyDescent="0.2">
      <c r="D1338" s="75"/>
      <c r="E1338" s="5"/>
    </row>
    <row r="1339" spans="4:5" x14ac:dyDescent="0.2">
      <c r="D1339" s="75"/>
      <c r="E1339" s="5"/>
    </row>
    <row r="1340" spans="4:5" x14ac:dyDescent="0.2">
      <c r="D1340" s="75"/>
      <c r="E1340" s="5"/>
    </row>
    <row r="1341" spans="4:5" x14ac:dyDescent="0.2">
      <c r="D1341" s="75"/>
      <c r="E1341" s="5"/>
    </row>
    <row r="1342" spans="4:5" x14ac:dyDescent="0.2">
      <c r="D1342" s="75"/>
      <c r="E1342" s="5"/>
    </row>
    <row r="1343" spans="4:5" x14ac:dyDescent="0.2">
      <c r="D1343" s="75"/>
      <c r="E1343" s="5"/>
    </row>
    <row r="1344" spans="4:5" x14ac:dyDescent="0.2">
      <c r="D1344" s="75"/>
      <c r="E1344" s="5"/>
    </row>
    <row r="1345" spans="4:5" x14ac:dyDescent="0.2">
      <c r="D1345" s="75"/>
      <c r="E1345" s="5"/>
    </row>
    <row r="1346" spans="4:5" x14ac:dyDescent="0.2">
      <c r="D1346" s="75"/>
      <c r="E1346" s="5"/>
    </row>
    <row r="1347" spans="4:5" x14ac:dyDescent="0.2">
      <c r="D1347" s="75"/>
      <c r="E1347" s="5"/>
    </row>
    <row r="1348" spans="4:5" x14ac:dyDescent="0.2">
      <c r="D1348" s="75"/>
      <c r="E1348" s="5"/>
    </row>
    <row r="1349" spans="4:5" x14ac:dyDescent="0.2">
      <c r="D1349" s="75"/>
      <c r="E1349" s="5"/>
    </row>
    <row r="1350" spans="4:5" x14ac:dyDescent="0.2">
      <c r="D1350" s="75"/>
      <c r="E1350" s="5"/>
    </row>
    <row r="1351" spans="4:5" x14ac:dyDescent="0.2">
      <c r="D1351" s="75"/>
      <c r="E1351" s="5"/>
    </row>
    <row r="1352" spans="4:5" x14ac:dyDescent="0.2">
      <c r="D1352" s="75"/>
      <c r="E1352" s="5"/>
    </row>
    <row r="1353" spans="4:5" x14ac:dyDescent="0.2">
      <c r="D1353" s="75"/>
      <c r="E1353" s="5"/>
    </row>
    <row r="1354" spans="4:5" x14ac:dyDescent="0.2">
      <c r="D1354" s="75"/>
      <c r="E1354" s="5"/>
    </row>
    <row r="1355" spans="4:5" x14ac:dyDescent="0.2">
      <c r="D1355" s="75"/>
      <c r="E1355" s="5"/>
    </row>
    <row r="1356" spans="4:5" x14ac:dyDescent="0.2">
      <c r="D1356" s="75"/>
      <c r="E1356" s="5"/>
    </row>
    <row r="1357" spans="4:5" x14ac:dyDescent="0.2">
      <c r="D1357" s="75"/>
      <c r="E1357" s="5"/>
    </row>
    <row r="1358" spans="4:5" x14ac:dyDescent="0.2">
      <c r="D1358" s="75"/>
      <c r="E1358" s="5"/>
    </row>
    <row r="1359" spans="4:5" x14ac:dyDescent="0.2">
      <c r="D1359" s="75"/>
      <c r="E1359" s="5"/>
    </row>
    <row r="1360" spans="4:5" x14ac:dyDescent="0.2">
      <c r="D1360" s="75"/>
      <c r="E1360" s="5"/>
    </row>
    <row r="1361" spans="4:5" x14ac:dyDescent="0.2">
      <c r="D1361" s="75"/>
      <c r="E1361" s="5"/>
    </row>
    <row r="1390" spans="4:5" x14ac:dyDescent="0.2">
      <c r="D1390" s="75"/>
      <c r="E1390" s="5"/>
    </row>
  </sheetData>
  <mergeCells count="37">
    <mergeCell ref="J95:J97"/>
    <mergeCell ref="J32:J37"/>
    <mergeCell ref="J21:J30"/>
    <mergeCell ref="J14:J16"/>
    <mergeCell ref="J10:J12"/>
    <mergeCell ref="J17:J19"/>
    <mergeCell ref="J39:J41"/>
    <mergeCell ref="A7:I7"/>
    <mergeCell ref="B12:H12"/>
    <mergeCell ref="A10:I10"/>
    <mergeCell ref="A13:I13"/>
    <mergeCell ref="A31:I31"/>
    <mergeCell ref="A16:H16"/>
    <mergeCell ref="A17:I17"/>
    <mergeCell ref="A19:H19"/>
    <mergeCell ref="A20:I20"/>
    <mergeCell ref="A30:H30"/>
    <mergeCell ref="A37:H37"/>
    <mergeCell ref="E124:H124"/>
    <mergeCell ref="D99:H99"/>
    <mergeCell ref="A110:H110"/>
    <mergeCell ref="E122:H122"/>
    <mergeCell ref="E123:H123"/>
    <mergeCell ref="D100:H100"/>
    <mergeCell ref="A38:I38"/>
    <mergeCell ref="A41:H41"/>
    <mergeCell ref="A94:H94"/>
    <mergeCell ref="A95:I95"/>
    <mergeCell ref="A81:I81"/>
    <mergeCell ref="A98:H98"/>
    <mergeCell ref="A42:I42"/>
    <mergeCell ref="A80:H80"/>
    <mergeCell ref="A2:I2"/>
    <mergeCell ref="A3:I3"/>
    <mergeCell ref="A4:I4"/>
    <mergeCell ref="A5:I5"/>
    <mergeCell ref="A6:I6"/>
  </mergeCells>
  <pageMargins left="0.32" right="0.13" top="0.61" bottom="0.74803149606299213" header="0.31496062992125984" footer="0.31496062992125984"/>
  <pageSetup paperSize="9" scale="57" orientation="portrait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20"/>
  <sheetViews>
    <sheetView showGridLines="0" view="pageBreakPreview" zoomScaleNormal="100" zoomScaleSheetLayoutView="100" workbookViewId="0">
      <selection activeCell="G4" sqref="G4"/>
    </sheetView>
  </sheetViews>
  <sheetFormatPr defaultColWidth="9" defaultRowHeight="12.75" x14ac:dyDescent="0.2"/>
  <cols>
    <col min="1" max="1" width="15.28515625" style="96" customWidth="1"/>
    <col min="2" max="2" width="28.5703125" style="96" customWidth="1"/>
    <col min="3" max="3" width="41.5703125" style="96" customWidth="1"/>
    <col min="4" max="16384" width="9" style="96"/>
  </cols>
  <sheetData>
    <row r="2" spans="1:4" s="87" customFormat="1" ht="51.75" customHeight="1" x14ac:dyDescent="0.2">
      <c r="A2" s="170" t="s">
        <v>345</v>
      </c>
      <c r="B2" s="171"/>
      <c r="C2" s="172"/>
    </row>
    <row r="3" spans="1:4" s="87" customFormat="1" x14ac:dyDescent="0.2">
      <c r="A3" s="170" t="s">
        <v>346</v>
      </c>
      <c r="B3" s="171"/>
      <c r="C3" s="172"/>
    </row>
    <row r="4" spans="1:4" s="87" customFormat="1" x14ac:dyDescent="0.2">
      <c r="A4" s="170"/>
      <c r="B4" s="171"/>
      <c r="C4" s="172"/>
    </row>
    <row r="5" spans="1:4" s="88" customFormat="1" ht="26.25" x14ac:dyDescent="0.2">
      <c r="A5" s="173" t="s">
        <v>218</v>
      </c>
      <c r="B5" s="174"/>
      <c r="C5" s="175"/>
    </row>
    <row r="6" spans="1:4" s="92" customFormat="1" x14ac:dyDescent="0.2">
      <c r="A6" s="89" t="s">
        <v>26</v>
      </c>
      <c r="B6" s="90" t="s">
        <v>27</v>
      </c>
      <c r="C6" s="91" t="s">
        <v>219</v>
      </c>
    </row>
    <row r="7" spans="1:4" s="87" customFormat="1" x14ac:dyDescent="0.2">
      <c r="A7" s="93" t="s">
        <v>28</v>
      </c>
      <c r="B7" s="94" t="s">
        <v>29</v>
      </c>
      <c r="C7" s="95">
        <v>0.04</v>
      </c>
    </row>
    <row r="8" spans="1:4" s="87" customFormat="1" x14ac:dyDescent="0.2">
      <c r="A8" s="93" t="s">
        <v>30</v>
      </c>
      <c r="B8" s="94" t="s">
        <v>31</v>
      </c>
      <c r="C8" s="95">
        <v>1.1999999999999999E-3</v>
      </c>
    </row>
    <row r="9" spans="1:4" s="87" customFormat="1" x14ac:dyDescent="0.2">
      <c r="A9" s="93" t="s">
        <v>32</v>
      </c>
      <c r="B9" s="94" t="s">
        <v>33</v>
      </c>
      <c r="C9" s="95">
        <v>9.7000000000000003E-3</v>
      </c>
    </row>
    <row r="10" spans="1:4" s="87" customFormat="1" x14ac:dyDescent="0.2">
      <c r="A10" s="93" t="s">
        <v>34</v>
      </c>
      <c r="B10" s="94" t="s">
        <v>35</v>
      </c>
      <c r="C10" s="95">
        <v>5.5999999999999999E-3</v>
      </c>
    </row>
    <row r="11" spans="1:4" s="87" customFormat="1" x14ac:dyDescent="0.2">
      <c r="A11" s="93" t="s">
        <v>36</v>
      </c>
      <c r="B11" s="94" t="s">
        <v>37</v>
      </c>
      <c r="C11" s="95">
        <v>7.1999999999999995E-2</v>
      </c>
    </row>
    <row r="12" spans="1:4" s="87" customFormat="1" x14ac:dyDescent="0.2">
      <c r="A12" s="93" t="s">
        <v>220</v>
      </c>
      <c r="B12" s="94" t="s">
        <v>221</v>
      </c>
      <c r="C12" s="95">
        <f>SUM(C13:C16)</f>
        <v>0.10149999999999999</v>
      </c>
    </row>
    <row r="13" spans="1:4" s="87" customFormat="1" x14ac:dyDescent="0.2">
      <c r="A13" s="93"/>
      <c r="B13" s="94" t="s">
        <v>222</v>
      </c>
      <c r="C13" s="95">
        <v>6.4999999999999997E-3</v>
      </c>
    </row>
    <row r="14" spans="1:4" s="87" customFormat="1" x14ac:dyDescent="0.2">
      <c r="A14" s="93"/>
      <c r="B14" s="94" t="s">
        <v>223</v>
      </c>
      <c r="C14" s="95">
        <v>0.03</v>
      </c>
      <c r="D14" s="96"/>
    </row>
    <row r="15" spans="1:4" s="87" customFormat="1" x14ac:dyDescent="0.2">
      <c r="A15" s="93"/>
      <c r="B15" s="94" t="s">
        <v>224</v>
      </c>
      <c r="C15" s="95">
        <v>4.4999999999999998E-2</v>
      </c>
      <c r="D15" s="96"/>
    </row>
    <row r="16" spans="1:4" s="87" customFormat="1" x14ac:dyDescent="0.2">
      <c r="A16" s="93"/>
      <c r="B16" s="94" t="s">
        <v>38</v>
      </c>
      <c r="C16" s="95">
        <v>0.02</v>
      </c>
      <c r="D16" s="96"/>
    </row>
    <row r="17" spans="1:4" s="99" customFormat="1" x14ac:dyDescent="0.2">
      <c r="A17" s="176" t="s">
        <v>225</v>
      </c>
      <c r="B17" s="177"/>
      <c r="C17" s="97">
        <f>ROUND(((1+C7+C8+C9)*(1+C10)*(1+C11))/(1-C12)-1,4)</f>
        <v>0.26079999999999998</v>
      </c>
      <c r="D17" s="98"/>
    </row>
    <row r="18" spans="1:4" s="100" customFormat="1" x14ac:dyDescent="0.2">
      <c r="A18" s="178" t="s">
        <v>226</v>
      </c>
      <c r="B18" s="179"/>
      <c r="C18" s="180"/>
    </row>
    <row r="19" spans="1:4" s="100" customFormat="1" x14ac:dyDescent="0.2">
      <c r="A19" s="167" t="s">
        <v>227</v>
      </c>
      <c r="B19" s="168"/>
      <c r="C19" s="169"/>
    </row>
    <row r="20" spans="1:4" s="100" customFormat="1" x14ac:dyDescent="0.2"/>
  </sheetData>
  <mergeCells count="7">
    <mergeCell ref="A19:C19"/>
    <mergeCell ref="A2:C2"/>
    <mergeCell ref="A3:C3"/>
    <mergeCell ref="A4:C4"/>
    <mergeCell ref="A5:C5"/>
    <mergeCell ref="A17:B17"/>
    <mergeCell ref="A18:C18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view="pageBreakPreview" zoomScale="85" zoomScaleSheetLayoutView="85" workbookViewId="0">
      <selection activeCell="B38" sqref="B38"/>
    </sheetView>
  </sheetViews>
  <sheetFormatPr defaultColWidth="9.140625" defaultRowHeight="15" x14ac:dyDescent="0.2"/>
  <cols>
    <col min="1" max="1" width="9.140625" style="26"/>
    <col min="2" max="2" width="58.85546875" style="26" customWidth="1"/>
    <col min="3" max="3" width="14.140625" style="26" customWidth="1"/>
    <col min="4" max="4" width="18.85546875" style="26" bestFit="1" customWidth="1"/>
    <col min="5" max="5" width="14.140625" style="26" customWidth="1"/>
    <col min="6" max="6" width="18.85546875" style="26" bestFit="1" customWidth="1"/>
    <col min="7" max="7" width="20.5703125" style="26" customWidth="1"/>
    <col min="8" max="16384" width="9.140625" style="26"/>
  </cols>
  <sheetData>
    <row r="1" spans="1:7" s="2" customFormat="1" ht="20.100000000000001" customHeight="1" x14ac:dyDescent="0.2">
      <c r="A1" s="186"/>
      <c r="B1" s="186"/>
      <c r="C1" s="186"/>
      <c r="D1" s="186"/>
      <c r="E1" s="186"/>
      <c r="F1" s="186"/>
      <c r="G1" s="186"/>
    </row>
    <row r="2" spans="1:7" s="2" customFormat="1" ht="20.100000000000001" customHeight="1" x14ac:dyDescent="0.2">
      <c r="A2" s="187" t="str">
        <f>ORÇAMENTO!$A$2</f>
        <v>PREFEITURA MUNICIPAL DE INACIOLANDIA - GO</v>
      </c>
      <c r="B2" s="186"/>
      <c r="C2" s="186"/>
      <c r="D2" s="186"/>
      <c r="E2" s="186"/>
      <c r="F2" s="186"/>
      <c r="G2" s="186"/>
    </row>
    <row r="3" spans="1:7" s="2" customFormat="1" ht="20.100000000000001" customHeight="1" x14ac:dyDescent="0.2">
      <c r="A3" s="186" t="str">
        <f>ORÇAMENTO!$A$3</f>
        <v>OBRA:  REFORMA DE QUIOSQUE</v>
      </c>
      <c r="B3" s="186"/>
      <c r="C3" s="186"/>
      <c r="D3" s="186"/>
      <c r="E3" s="186"/>
      <c r="F3" s="186"/>
      <c r="G3" s="186"/>
    </row>
    <row r="4" spans="1:7" s="2" customFormat="1" ht="20.100000000000001" customHeight="1" x14ac:dyDescent="0.2">
      <c r="A4" s="50" t="str">
        <f>ORÇAMENTO!$A$4</f>
        <v>DATA: MARÇO/2020</v>
      </c>
      <c r="B4" s="50"/>
      <c r="C4" s="50"/>
      <c r="D4" s="50"/>
      <c r="E4" s="134"/>
      <c r="F4" s="134"/>
      <c r="G4" s="50"/>
    </row>
    <row r="5" spans="1:7" s="1" customFormat="1" ht="20.100000000000001" customHeight="1" x14ac:dyDescent="0.3">
      <c r="A5" s="48"/>
      <c r="B5" s="48"/>
      <c r="C5" s="48"/>
      <c r="D5" s="188"/>
      <c r="E5" s="188"/>
      <c r="F5" s="188"/>
      <c r="G5" s="188"/>
    </row>
    <row r="6" spans="1:7" s="1" customFormat="1" ht="20.100000000000001" customHeight="1" x14ac:dyDescent="0.3">
      <c r="A6" s="48"/>
      <c r="B6" s="48"/>
      <c r="C6" s="48"/>
      <c r="D6" s="188"/>
      <c r="E6" s="188"/>
      <c r="F6" s="188"/>
      <c r="G6" s="188"/>
    </row>
    <row r="7" spans="1:7" s="1" customFormat="1" ht="20.100000000000001" customHeight="1" x14ac:dyDescent="0.2">
      <c r="A7" s="182" t="s">
        <v>13</v>
      </c>
      <c r="B7" s="182"/>
      <c r="C7" s="182"/>
      <c r="D7" s="182"/>
      <c r="E7" s="182"/>
      <c r="F7" s="182"/>
      <c r="G7" s="182"/>
    </row>
    <row r="8" spans="1:7" s="1" customFormat="1" ht="20.100000000000001" customHeight="1" x14ac:dyDescent="0.2">
      <c r="A8" s="183" t="s">
        <v>2</v>
      </c>
      <c r="B8" s="184" t="s">
        <v>3</v>
      </c>
      <c r="C8" s="181" t="s">
        <v>4</v>
      </c>
      <c r="D8" s="181"/>
      <c r="E8" s="181" t="s">
        <v>4</v>
      </c>
      <c r="F8" s="181"/>
      <c r="G8" s="183" t="s">
        <v>12</v>
      </c>
    </row>
    <row r="9" spans="1:7" s="11" customFormat="1" ht="20.100000000000001" customHeight="1" x14ac:dyDescent="0.2">
      <c r="A9" s="183"/>
      <c r="B9" s="184"/>
      <c r="C9" s="185" t="s">
        <v>9</v>
      </c>
      <c r="D9" s="185"/>
      <c r="E9" s="185" t="s">
        <v>471</v>
      </c>
      <c r="F9" s="185"/>
      <c r="G9" s="183"/>
    </row>
    <row r="10" spans="1:7" s="11" customFormat="1" ht="20.100000000000001" customHeight="1" x14ac:dyDescent="0.2">
      <c r="A10" s="183"/>
      <c r="B10" s="184"/>
      <c r="C10" s="12" t="s">
        <v>5</v>
      </c>
      <c r="D10" s="13" t="s">
        <v>6</v>
      </c>
      <c r="E10" s="12" t="s">
        <v>5</v>
      </c>
      <c r="F10" s="13" t="s">
        <v>6</v>
      </c>
      <c r="G10" s="183"/>
    </row>
    <row r="11" spans="1:7" s="10" customFormat="1" ht="20.100000000000001" customHeight="1" x14ac:dyDescent="0.2">
      <c r="A11" s="9" t="s">
        <v>7</v>
      </c>
      <c r="B11" s="34" t="s">
        <v>470</v>
      </c>
      <c r="C11" s="14">
        <v>0.5</v>
      </c>
      <c r="D11" s="15">
        <f>G11*C11</f>
        <v>46778.993634559993</v>
      </c>
      <c r="E11" s="14">
        <v>0.5</v>
      </c>
      <c r="F11" s="15">
        <f>G11*E11</f>
        <v>46778.993634559993</v>
      </c>
      <c r="G11" s="17">
        <f>ORÇAMENTO!I100</f>
        <v>93557.987269119985</v>
      </c>
    </row>
    <row r="12" spans="1:7" s="1" customFormat="1" ht="20.100000000000001" customHeight="1" x14ac:dyDescent="0.2">
      <c r="A12" s="18"/>
      <c r="B12" s="19"/>
      <c r="C12" s="20"/>
      <c r="D12" s="21"/>
      <c r="E12" s="20"/>
      <c r="F12" s="21"/>
      <c r="G12" s="35">
        <f>G11</f>
        <v>93557.987269119985</v>
      </c>
    </row>
    <row r="13" spans="1:7" s="10" customFormat="1" ht="20.100000000000001" customHeight="1" x14ac:dyDescent="0.2">
      <c r="A13" s="8"/>
      <c r="B13" s="8"/>
      <c r="C13" s="23"/>
      <c r="D13" s="22"/>
      <c r="E13" s="23"/>
      <c r="F13" s="22"/>
      <c r="G13" s="24"/>
    </row>
    <row r="14" spans="1:7" s="10" customFormat="1" ht="20.100000000000001" customHeight="1" x14ac:dyDescent="0.2">
      <c r="A14" s="8"/>
      <c r="B14" s="19" t="s">
        <v>8</v>
      </c>
      <c r="C14" s="16">
        <f>C11</f>
        <v>0.5</v>
      </c>
      <c r="D14" s="47">
        <f>D11</f>
        <v>46778.993634559993</v>
      </c>
      <c r="E14" s="16">
        <v>1</v>
      </c>
      <c r="F14" s="47">
        <f>F11</f>
        <v>46778.993634559993</v>
      </c>
      <c r="G14" s="25"/>
    </row>
    <row r="15" spans="1:7" ht="20.100000000000001" customHeight="1" x14ac:dyDescent="0.2">
      <c r="C15" s="27"/>
      <c r="D15" s="27"/>
      <c r="E15" s="27"/>
      <c r="F15" s="27"/>
      <c r="G15" s="27"/>
    </row>
    <row r="16" spans="1:7" ht="29.25" customHeight="1" x14ac:dyDescent="0.2">
      <c r="B16" s="19" t="s">
        <v>11</v>
      </c>
      <c r="D16" s="28"/>
      <c r="F16" s="28"/>
    </row>
    <row r="17" spans="2:6" ht="29.25" customHeight="1" x14ac:dyDescent="0.2">
      <c r="B17" s="19"/>
      <c r="D17" s="28"/>
      <c r="F17" s="28"/>
    </row>
    <row r="18" spans="2:6" ht="29.25" customHeight="1" x14ac:dyDescent="0.2">
      <c r="B18" s="19"/>
      <c r="D18" s="28"/>
      <c r="F18" s="28"/>
    </row>
    <row r="19" spans="2:6" ht="29.25" customHeight="1" x14ac:dyDescent="0.2">
      <c r="B19" s="19"/>
      <c r="D19" s="28"/>
      <c r="F19" s="28"/>
    </row>
    <row r="20" spans="2:6" ht="20.100000000000001" customHeight="1" x14ac:dyDescent="0.2"/>
  </sheetData>
  <mergeCells count="13">
    <mergeCell ref="A1:G1"/>
    <mergeCell ref="A2:G2"/>
    <mergeCell ref="A3:G3"/>
    <mergeCell ref="D5:G5"/>
    <mergeCell ref="D6:G6"/>
    <mergeCell ref="C8:D8"/>
    <mergeCell ref="A7:G7"/>
    <mergeCell ref="A8:A10"/>
    <mergeCell ref="B8:B10"/>
    <mergeCell ref="G8:G10"/>
    <mergeCell ref="C9:D9"/>
    <mergeCell ref="E8:F8"/>
    <mergeCell ref="E9:F9"/>
  </mergeCells>
  <phoneticPr fontId="4" type="noConversion"/>
  <pageMargins left="0.25" right="0.2" top="0.97" bottom="0.98425196850393704" header="0.91" footer="0.51181102362204722"/>
  <pageSetup paperSize="9" scale="62" orientation="portrait" r:id="rId1"/>
  <headerFooter alignWithMargins="0">
    <oddHeader>&amp;R&amp;12Página&amp;P de   &amp;P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7"/>
  <sheetViews>
    <sheetView tabSelected="1" view="pageBreakPreview" topLeftCell="A94" zoomScale="60" zoomScaleNormal="100" workbookViewId="0">
      <selection activeCell="R6" sqref="R6"/>
    </sheetView>
  </sheetViews>
  <sheetFormatPr defaultRowHeight="12.75" x14ac:dyDescent="0.2"/>
  <cols>
    <col min="1" max="1" width="91.42578125" customWidth="1"/>
    <col min="6" max="6" width="13.42578125" bestFit="1" customWidth="1"/>
  </cols>
  <sheetData>
    <row r="1" spans="1:8" ht="126.75" customHeight="1" x14ac:dyDescent="0.3">
      <c r="A1" s="191" t="s">
        <v>331</v>
      </c>
      <c r="B1" s="191"/>
      <c r="C1" s="191"/>
      <c r="D1" s="191"/>
      <c r="E1" s="191"/>
      <c r="F1" s="191"/>
      <c r="G1" s="191"/>
      <c r="H1" s="191"/>
    </row>
    <row r="2" spans="1:8" ht="15.75" x14ac:dyDescent="0.25">
      <c r="A2" s="190" t="str">
        <f>ORÇAMENTO!A13</f>
        <v>REVESTIMENTO DE PISO</v>
      </c>
      <c r="B2" s="190"/>
      <c r="C2" s="190"/>
      <c r="D2" s="190"/>
      <c r="E2" s="190"/>
      <c r="F2" s="190"/>
      <c r="G2" s="190"/>
      <c r="H2" s="190"/>
    </row>
    <row r="3" spans="1:8" ht="15" x14ac:dyDescent="0.25">
      <c r="A3" s="102" t="str">
        <f>ORÇAMENTO!D14</f>
        <v xml:space="preserve"> PISO EM CERÂMICA PEI MAIOR OU IGUAL A 4 COM CONTRA PISO (1CI:3ARML) E ARGAMASSA COLANTE</v>
      </c>
    </row>
    <row r="5" spans="1:8" x14ac:dyDescent="0.2">
      <c r="A5" t="s">
        <v>332</v>
      </c>
      <c r="B5">
        <v>45.05</v>
      </c>
    </row>
    <row r="6" spans="1:8" x14ac:dyDescent="0.2">
      <c r="A6" t="s">
        <v>333</v>
      </c>
      <c r="B6">
        <v>18.600000000000001</v>
      </c>
    </row>
    <row r="7" spans="1:8" x14ac:dyDescent="0.2">
      <c r="A7" t="s">
        <v>334</v>
      </c>
      <c r="B7">
        <f>B8</f>
        <v>11.28</v>
      </c>
    </row>
    <row r="8" spans="1:8" x14ac:dyDescent="0.2">
      <c r="A8" t="s">
        <v>335</v>
      </c>
      <c r="B8">
        <f>5.56+1.31+1.31+3.1</f>
        <v>11.28</v>
      </c>
    </row>
    <row r="9" spans="1:8" ht="15" x14ac:dyDescent="0.25">
      <c r="A9" s="102"/>
      <c r="B9">
        <f>SUM(B5:B8)</f>
        <v>86.21</v>
      </c>
    </row>
    <row r="10" spans="1:8" ht="15" x14ac:dyDescent="0.25">
      <c r="A10" s="102"/>
    </row>
    <row r="11" spans="1:8" ht="15" x14ac:dyDescent="0.25">
      <c r="A11" s="102" t="str">
        <f>ORÇAMENTO!D15</f>
        <v xml:space="preserve"> RODAPÉ DE CERÂMICA COM ARGAMASSA COLANTE</v>
      </c>
      <c r="B11">
        <f>25.72</f>
        <v>25.72</v>
      </c>
    </row>
    <row r="12" spans="1:8" x14ac:dyDescent="0.2">
      <c r="A12" s="103" t="s">
        <v>342</v>
      </c>
    </row>
    <row r="14" spans="1:8" ht="15.75" x14ac:dyDescent="0.25">
      <c r="A14" s="190" t="str">
        <f>ORÇAMENTO!A17</f>
        <v>ALVENARIA E DIVISÓRIAS</v>
      </c>
      <c r="B14" s="190"/>
      <c r="C14" s="190"/>
      <c r="D14" s="190"/>
      <c r="E14" s="190"/>
      <c r="F14" s="190"/>
      <c r="G14" s="190"/>
      <c r="H14" s="190"/>
    </row>
    <row r="15" spans="1:8" ht="15" x14ac:dyDescent="0.25">
      <c r="A15" s="102" t="str">
        <f>ORÇAMENTO!D18</f>
        <v xml:space="preserve"> ALVENARIA DE TIJOLO COMUM 1/2 VEZ - ARG. (1CI : 2CH : 8ARML) </v>
      </c>
    </row>
    <row r="16" spans="1:8" ht="15" x14ac:dyDescent="0.25">
      <c r="A16" s="102" t="s">
        <v>341</v>
      </c>
    </row>
    <row r="17" spans="1:3" x14ac:dyDescent="0.2">
      <c r="A17" s="104" t="s">
        <v>338</v>
      </c>
      <c r="B17" s="104" t="s">
        <v>339</v>
      </c>
      <c r="C17" s="104" t="s">
        <v>340</v>
      </c>
    </row>
    <row r="18" spans="1:3" x14ac:dyDescent="0.2">
      <c r="A18">
        <v>6.65</v>
      </c>
      <c r="B18">
        <v>2.9</v>
      </c>
      <c r="C18">
        <f>A18*B18</f>
        <v>19.285</v>
      </c>
    </row>
    <row r="19" spans="1:3" x14ac:dyDescent="0.2">
      <c r="A19">
        <v>0.4</v>
      </c>
      <c r="B19">
        <v>2.2999999999999998</v>
      </c>
      <c r="C19">
        <f t="shared" ref="C19:C30" si="0">A19*B19</f>
        <v>0.91999999999999993</v>
      </c>
    </row>
    <row r="20" spans="1:3" x14ac:dyDescent="0.2">
      <c r="A20">
        <v>0.6</v>
      </c>
      <c r="B20">
        <v>2.2999999999999998</v>
      </c>
      <c r="C20">
        <f t="shared" si="0"/>
        <v>1.38</v>
      </c>
    </row>
    <row r="21" spans="1:3" x14ac:dyDescent="0.2">
      <c r="A21">
        <v>0.7</v>
      </c>
      <c r="B21">
        <v>2.2999999999999998</v>
      </c>
      <c r="C21">
        <f t="shared" si="0"/>
        <v>1.6099999999999999</v>
      </c>
    </row>
    <row r="22" spans="1:3" x14ac:dyDescent="0.2">
      <c r="A22">
        <v>0.45</v>
      </c>
      <c r="B22">
        <v>2.2999999999999998</v>
      </c>
      <c r="C22">
        <f t="shared" si="0"/>
        <v>1.0349999999999999</v>
      </c>
    </row>
    <row r="23" spans="1:3" x14ac:dyDescent="0.2">
      <c r="A23">
        <v>1.25</v>
      </c>
      <c r="B23">
        <v>2.2999999999999998</v>
      </c>
      <c r="C23">
        <f t="shared" si="0"/>
        <v>2.875</v>
      </c>
    </row>
    <row r="24" spans="1:3" x14ac:dyDescent="0.2">
      <c r="A24">
        <v>1.6</v>
      </c>
      <c r="B24">
        <v>2.2999999999999998</v>
      </c>
      <c r="C24">
        <f t="shared" si="0"/>
        <v>3.6799999999999997</v>
      </c>
    </row>
    <row r="25" spans="1:3" x14ac:dyDescent="0.2">
      <c r="A25">
        <v>0.4</v>
      </c>
      <c r="B25">
        <v>2.2999999999999998</v>
      </c>
      <c r="C25">
        <f t="shared" si="0"/>
        <v>0.91999999999999993</v>
      </c>
    </row>
    <row r="26" spans="1:3" x14ac:dyDescent="0.2">
      <c r="A26">
        <v>0.6</v>
      </c>
      <c r="B26">
        <v>2.2999999999999998</v>
      </c>
      <c r="C26">
        <f t="shared" si="0"/>
        <v>1.38</v>
      </c>
    </row>
    <row r="27" spans="1:3" x14ac:dyDescent="0.2">
      <c r="A27">
        <v>0.7</v>
      </c>
      <c r="B27">
        <v>2.2999999999999998</v>
      </c>
      <c r="C27">
        <f t="shared" si="0"/>
        <v>1.6099999999999999</v>
      </c>
    </row>
    <row r="28" spans="1:3" x14ac:dyDescent="0.2">
      <c r="A28">
        <v>0.45</v>
      </c>
      <c r="B28">
        <v>2.2999999999999998</v>
      </c>
      <c r="C28">
        <f t="shared" si="0"/>
        <v>1.0349999999999999</v>
      </c>
    </row>
    <row r="29" spans="1:3" x14ac:dyDescent="0.2">
      <c r="A29">
        <v>1.6</v>
      </c>
      <c r="B29">
        <v>2.2999999999999998</v>
      </c>
      <c r="C29">
        <f t="shared" si="0"/>
        <v>3.6799999999999997</v>
      </c>
    </row>
    <row r="30" spans="1:3" x14ac:dyDescent="0.2">
      <c r="A30">
        <v>1.25</v>
      </c>
      <c r="B30">
        <v>2.2999999999999998</v>
      </c>
      <c r="C30">
        <f t="shared" si="0"/>
        <v>2.875</v>
      </c>
    </row>
    <row r="31" spans="1:3" x14ac:dyDescent="0.2">
      <c r="C31" s="106">
        <f>SUM(C18:C30)</f>
        <v>42.284999999999997</v>
      </c>
    </row>
    <row r="33" spans="1:8" x14ac:dyDescent="0.2">
      <c r="A33">
        <v>25.72</v>
      </c>
      <c r="B33">
        <v>2.9</v>
      </c>
      <c r="C33" s="107">
        <f>A33*B33</f>
        <v>74.587999999999994</v>
      </c>
    </row>
    <row r="35" spans="1:8" x14ac:dyDescent="0.2">
      <c r="A35" s="103" t="s">
        <v>343</v>
      </c>
      <c r="B35">
        <f>4*1.3</f>
        <v>5.2</v>
      </c>
    </row>
    <row r="36" spans="1:8" x14ac:dyDescent="0.2">
      <c r="B36">
        <f>5*1.3*2</f>
        <v>13</v>
      </c>
    </row>
    <row r="37" spans="1:8" x14ac:dyDescent="0.2">
      <c r="B37">
        <f>1*2.1</f>
        <v>2.1</v>
      </c>
    </row>
    <row r="38" spans="1:8" x14ac:dyDescent="0.2">
      <c r="B38" s="107">
        <f>SUM(B35:B37)</f>
        <v>20.3</v>
      </c>
    </row>
    <row r="40" spans="1:8" x14ac:dyDescent="0.2">
      <c r="B40" s="106">
        <f>C31+C33-B38</f>
        <v>96.572999999999993</v>
      </c>
    </row>
    <row r="42" spans="1:8" ht="15.75" x14ac:dyDescent="0.25">
      <c r="A42" s="190" t="str">
        <f>ORÇAMENTO!A20</f>
        <v>REVESTIMENTO DE PAREDE</v>
      </c>
      <c r="B42" s="190"/>
      <c r="C42" s="190"/>
      <c r="D42" s="190"/>
      <c r="E42" s="190"/>
      <c r="F42" s="190"/>
      <c r="G42" s="190"/>
      <c r="H42" s="190"/>
    </row>
    <row r="43" spans="1:8" ht="45" customHeight="1" x14ac:dyDescent="0.25">
      <c r="A43" s="110" t="str">
        <f>ORÇAMENTO!D21</f>
        <v>IMPERMEABILIZAÇÃO DE ALICERCE / "PÉ" DE PAREDE / PEITORIL E ALVENARIA DE UM MODO GERAL COM CIMENTO CRISTALIZANTE SEMI FLEXÍVEL - 2 DEMÃOS ( ESPECÍFICO PARA OBRAS DE REFORMA)</v>
      </c>
      <c r="B43" s="109"/>
      <c r="C43" s="109"/>
    </row>
    <row r="44" spans="1:8" ht="15.75" x14ac:dyDescent="0.25">
      <c r="A44" s="111" t="s">
        <v>360</v>
      </c>
      <c r="B44" s="112">
        <f>B40*2</f>
        <v>193.14599999999999</v>
      </c>
      <c r="C44" s="109"/>
    </row>
    <row r="45" spans="1:8" x14ac:dyDescent="0.2">
      <c r="A45" s="103"/>
      <c r="B45" s="103"/>
    </row>
    <row r="46" spans="1:8" x14ac:dyDescent="0.2">
      <c r="A46" s="107" t="str">
        <f>ORÇAMENTO!D22</f>
        <v>CHAPISCO COMUM</v>
      </c>
    </row>
    <row r="47" spans="1:8" ht="15" x14ac:dyDescent="0.2">
      <c r="A47" s="103" t="s">
        <v>352</v>
      </c>
      <c r="B47" s="112">
        <f>B40*2</f>
        <v>193.14599999999999</v>
      </c>
    </row>
    <row r="50" spans="1:4" x14ac:dyDescent="0.2">
      <c r="A50" s="107" t="str">
        <f>ORÇAMENTO!D23</f>
        <v>EMBOÇO (1CI:4 ARML)</v>
      </c>
    </row>
    <row r="51" spans="1:4" x14ac:dyDescent="0.2">
      <c r="A51" s="113" t="s">
        <v>361</v>
      </c>
      <c r="B51">
        <v>18.600000000000001</v>
      </c>
      <c r="C51">
        <v>2.9</v>
      </c>
      <c r="D51">
        <f>B51*C51</f>
        <v>53.940000000000005</v>
      </c>
    </row>
    <row r="52" spans="1:4" x14ac:dyDescent="0.2">
      <c r="A52" s="113" t="s">
        <v>362</v>
      </c>
      <c r="B52">
        <f>(0.8*2.1)+(1*0.4*2)+(4*1.4)</f>
        <v>8.08</v>
      </c>
    </row>
    <row r="53" spans="1:4" x14ac:dyDescent="0.2">
      <c r="A53" s="107"/>
      <c r="B53" s="107">
        <f>D51-B52</f>
        <v>45.860000000000007</v>
      </c>
    </row>
    <row r="54" spans="1:4" x14ac:dyDescent="0.2">
      <c r="A54" s="113" t="s">
        <v>363</v>
      </c>
      <c r="B54">
        <v>14.27</v>
      </c>
      <c r="C54">
        <v>2.9</v>
      </c>
      <c r="D54" s="105">
        <f>B54*C54</f>
        <v>41.382999999999996</v>
      </c>
    </row>
    <row r="55" spans="1:4" x14ac:dyDescent="0.2">
      <c r="A55" s="113" t="s">
        <v>363</v>
      </c>
      <c r="B55">
        <f>4.7+2.3+3.55+3.55</f>
        <v>14.100000000000001</v>
      </c>
      <c r="C55">
        <v>2.2999999999999998</v>
      </c>
      <c r="D55" s="105">
        <f>B55*C55</f>
        <v>32.43</v>
      </c>
    </row>
    <row r="56" spans="1:4" x14ac:dyDescent="0.2">
      <c r="A56" s="113" t="s">
        <v>364</v>
      </c>
      <c r="B56">
        <f>(1.5*0.4)+(0.5*0.4)+(2.1*1)</f>
        <v>2.9000000000000004</v>
      </c>
    </row>
    <row r="57" spans="1:4" x14ac:dyDescent="0.2">
      <c r="A57" s="113" t="s">
        <v>364</v>
      </c>
      <c r="B57">
        <f>(0.9*2.1)+(0.6*1.7)</f>
        <v>2.91</v>
      </c>
    </row>
    <row r="58" spans="1:4" x14ac:dyDescent="0.2">
      <c r="A58" s="113"/>
      <c r="B58" s="106">
        <f>D54+D55-B56-B57</f>
        <v>68.002999999999986</v>
      </c>
    </row>
    <row r="59" spans="1:4" ht="14.25" customHeight="1" x14ac:dyDescent="0.2">
      <c r="A59" s="113" t="s">
        <v>365</v>
      </c>
      <c r="B59">
        <v>14.28</v>
      </c>
      <c r="C59">
        <v>2.9</v>
      </c>
      <c r="D59" s="105">
        <f>B59*C59</f>
        <v>41.411999999999999</v>
      </c>
    </row>
    <row r="60" spans="1:4" ht="14.25" customHeight="1" x14ac:dyDescent="0.2">
      <c r="A60" s="113" t="s">
        <v>365</v>
      </c>
      <c r="B60">
        <f>4.7+2.3+3.55+3.55</f>
        <v>14.100000000000001</v>
      </c>
      <c r="C60">
        <v>2.2999999999999998</v>
      </c>
      <c r="D60" s="105">
        <f>B60*C60</f>
        <v>32.43</v>
      </c>
    </row>
    <row r="61" spans="1:4" ht="14.25" customHeight="1" x14ac:dyDescent="0.2">
      <c r="A61" s="113" t="s">
        <v>366</v>
      </c>
      <c r="B61">
        <f>(1.5*0.4)+(0.5*0.4)+(2.1*1)</f>
        <v>2.9000000000000004</v>
      </c>
    </row>
    <row r="62" spans="1:4" x14ac:dyDescent="0.2">
      <c r="A62" s="113"/>
      <c r="B62">
        <f>(0.9*2.1)+(0.6*1.7)</f>
        <v>2.91</v>
      </c>
    </row>
    <row r="63" spans="1:4" x14ac:dyDescent="0.2">
      <c r="B63" s="106">
        <f>D59+D60-B61-B62</f>
        <v>68.031999999999996</v>
      </c>
    </row>
    <row r="64" spans="1:4" x14ac:dyDescent="0.2">
      <c r="A64" s="113" t="s">
        <v>367</v>
      </c>
      <c r="B64" s="106">
        <v>4</v>
      </c>
      <c r="C64">
        <v>1.1000000000000001</v>
      </c>
      <c r="D64">
        <f>B64*C64</f>
        <v>4.4000000000000004</v>
      </c>
    </row>
    <row r="65" spans="1:6" x14ac:dyDescent="0.2">
      <c r="A65" s="113" t="s">
        <v>368</v>
      </c>
      <c r="B65" s="106">
        <f>D64+B63+B58+B53</f>
        <v>186.29500000000002</v>
      </c>
    </row>
    <row r="66" spans="1:6" x14ac:dyDescent="0.2">
      <c r="A66" s="113"/>
      <c r="B66" s="106"/>
    </row>
    <row r="67" spans="1:6" x14ac:dyDescent="0.2">
      <c r="A67" s="107" t="str">
        <f>ORÇAMENTO!D24</f>
        <v xml:space="preserve"> REBOCO (1CALH:4ARFC+100KG CI/M3) ESP.= 1CM</v>
      </c>
    </row>
    <row r="68" spans="1:6" x14ac:dyDescent="0.2">
      <c r="A68" s="103" t="s">
        <v>370</v>
      </c>
      <c r="B68" s="103" t="s">
        <v>371</v>
      </c>
      <c r="C68" s="103" t="s">
        <v>339</v>
      </c>
      <c r="D68" s="103" t="s">
        <v>340</v>
      </c>
      <c r="E68" s="103" t="s">
        <v>366</v>
      </c>
      <c r="F68" s="103" t="s">
        <v>372</v>
      </c>
    </row>
    <row r="69" spans="1:6" x14ac:dyDescent="0.2">
      <c r="A69" s="103"/>
      <c r="B69">
        <v>25.72</v>
      </c>
      <c r="C69">
        <v>2.9</v>
      </c>
      <c r="D69">
        <f>B69*C69</f>
        <v>74.587999999999994</v>
      </c>
      <c r="E69">
        <f>(2.1*1)+(4*1.3)+(5*1.3*2)</f>
        <v>20.3</v>
      </c>
      <c r="F69" s="105">
        <f>D69-E69</f>
        <v>54.287999999999997</v>
      </c>
    </row>
    <row r="70" spans="1:6" x14ac:dyDescent="0.2">
      <c r="A70" s="103"/>
    </row>
    <row r="72" spans="1:6" x14ac:dyDescent="0.2">
      <c r="A72" s="107" t="str">
        <f>ORÇAMENTO!D25</f>
        <v>REVESTIMENTO COM CERÂMICA</v>
      </c>
    </row>
    <row r="74" spans="1:6" x14ac:dyDescent="0.2">
      <c r="A74" s="103" t="s">
        <v>369</v>
      </c>
      <c r="B74" s="105">
        <f>B65</f>
        <v>186.29500000000002</v>
      </c>
    </row>
    <row r="75" spans="1:6" x14ac:dyDescent="0.2">
      <c r="A75" s="103"/>
      <c r="B75" s="105"/>
    </row>
    <row r="76" spans="1:6" x14ac:dyDescent="0.2">
      <c r="A76" s="107" t="str">
        <f>ORÇAMENTO!D26</f>
        <v>EMASSAMENTO COM MASSA PVA DUAS DEMAOS</v>
      </c>
      <c r="B76" s="105"/>
    </row>
    <row r="77" spans="1:6" x14ac:dyDescent="0.2">
      <c r="A77" s="103" t="s">
        <v>370</v>
      </c>
      <c r="B77" s="103" t="s">
        <v>371</v>
      </c>
      <c r="C77" s="103" t="s">
        <v>339</v>
      </c>
      <c r="D77" s="103" t="s">
        <v>340</v>
      </c>
      <c r="E77" s="103" t="s">
        <v>366</v>
      </c>
      <c r="F77" s="103" t="s">
        <v>372</v>
      </c>
    </row>
    <row r="78" spans="1:6" x14ac:dyDescent="0.2">
      <c r="A78" s="103"/>
      <c r="B78">
        <v>25.72</v>
      </c>
      <c r="C78">
        <v>2.9</v>
      </c>
      <c r="D78">
        <f>B78*C78</f>
        <v>74.587999999999994</v>
      </c>
      <c r="E78">
        <f>(2.1*1)+(4*1.3)+(5*1.3*2)</f>
        <v>20.3</v>
      </c>
      <c r="F78" s="105">
        <f>D78-E78</f>
        <v>54.287999999999997</v>
      </c>
    </row>
    <row r="79" spans="1:6" x14ac:dyDescent="0.2">
      <c r="A79" s="103"/>
      <c r="F79" s="105"/>
    </row>
    <row r="80" spans="1:6" x14ac:dyDescent="0.2">
      <c r="A80" s="103" t="s">
        <v>377</v>
      </c>
      <c r="B80">
        <v>18.600000000000001</v>
      </c>
    </row>
    <row r="81" spans="1:6" x14ac:dyDescent="0.2">
      <c r="A81" s="103" t="s">
        <v>378</v>
      </c>
      <c r="B81">
        <f>B82</f>
        <v>11.28</v>
      </c>
    </row>
    <row r="82" spans="1:6" x14ac:dyDescent="0.2">
      <c r="A82" s="103" t="s">
        <v>378</v>
      </c>
      <c r="B82">
        <f>5.56+1.31+1.31+3.1</f>
        <v>11.28</v>
      </c>
    </row>
    <row r="83" spans="1:6" x14ac:dyDescent="0.2">
      <c r="A83" s="104" t="s">
        <v>368</v>
      </c>
      <c r="B83" s="105">
        <f>F78+B80+B81+B82</f>
        <v>95.448000000000008</v>
      </c>
    </row>
    <row r="84" spans="1:6" x14ac:dyDescent="0.2">
      <c r="A84" s="107" t="str">
        <f>ORÇAMENTO!D27</f>
        <v xml:space="preserve"> PINTURA LATEX ACRILICA 3 DEMAOS C/SELADOR</v>
      </c>
    </row>
    <row r="85" spans="1:6" x14ac:dyDescent="0.2">
      <c r="A85" s="103" t="s">
        <v>370</v>
      </c>
      <c r="B85" s="103" t="s">
        <v>371</v>
      </c>
      <c r="C85" s="103" t="s">
        <v>339</v>
      </c>
      <c r="D85" s="103" t="s">
        <v>340</v>
      </c>
      <c r="E85" s="103" t="s">
        <v>366</v>
      </c>
      <c r="F85" s="103" t="s">
        <v>372</v>
      </c>
    </row>
    <row r="86" spans="1:6" x14ac:dyDescent="0.2">
      <c r="A86" s="103"/>
      <c r="B86">
        <v>25.72</v>
      </c>
      <c r="C86">
        <v>2.9</v>
      </c>
      <c r="D86">
        <f>B86*C86</f>
        <v>74.587999999999994</v>
      </c>
      <c r="E86">
        <f>(2.1*1)+(4*1.3)+(5*1.3*2)</f>
        <v>20.3</v>
      </c>
      <c r="F86" s="105">
        <f>D86-E86</f>
        <v>54.287999999999997</v>
      </c>
    </row>
    <row r="87" spans="1:6" x14ac:dyDescent="0.2">
      <c r="A87" s="103"/>
      <c r="F87" s="105"/>
    </row>
    <row r="88" spans="1:6" x14ac:dyDescent="0.2">
      <c r="A88" s="103" t="s">
        <v>377</v>
      </c>
      <c r="B88">
        <v>18.600000000000001</v>
      </c>
    </row>
    <row r="89" spans="1:6" x14ac:dyDescent="0.2">
      <c r="A89" s="103" t="s">
        <v>378</v>
      </c>
      <c r="B89">
        <f>B90</f>
        <v>11.28</v>
      </c>
    </row>
    <row r="90" spans="1:6" x14ac:dyDescent="0.2">
      <c r="A90" s="103" t="s">
        <v>378</v>
      </c>
      <c r="B90">
        <f>5.56+1.31+1.31+3.1</f>
        <v>11.28</v>
      </c>
    </row>
    <row r="91" spans="1:6" x14ac:dyDescent="0.2">
      <c r="A91" s="104" t="s">
        <v>368</v>
      </c>
      <c r="B91" s="105">
        <f>F86+B88+B89+B90</f>
        <v>95.448000000000008</v>
      </c>
    </row>
    <row r="93" spans="1:6" x14ac:dyDescent="0.2">
      <c r="A93" s="107" t="str">
        <f>ORÇAMENTO!D29</f>
        <v>PINT.ESMALTE/ESQUAD.FERRO C/FUNDO ANTICOR. pintura esmalte 
(cobertura, escada, e afins).</v>
      </c>
    </row>
    <row r="97" spans="1:8" x14ac:dyDescent="0.2">
      <c r="A97" s="107" t="str">
        <f>ORÇAMENTO!D28</f>
        <v>PINTURA TEXTURIZADA C/SELADOR ACRILICO</v>
      </c>
      <c r="E97" s="103" t="s">
        <v>383</v>
      </c>
    </row>
    <row r="98" spans="1:8" x14ac:dyDescent="0.2">
      <c r="B98">
        <v>26.67</v>
      </c>
      <c r="C98">
        <v>5.7</v>
      </c>
      <c r="D98">
        <f>(2.1*1*3)+(4*1.3)+(5*1.3*2)+(2*1*0.4)+(2*1.5*0.4)+(2*0.5*0.4)+(0.8*2.1)+(4*1.4)</f>
        <v>34.18</v>
      </c>
      <c r="E98" s="105">
        <f>(B98*C98)-D98</f>
        <v>117.839</v>
      </c>
    </row>
    <row r="100" spans="1:8" ht="15.75" x14ac:dyDescent="0.25">
      <c r="A100" s="190" t="str">
        <f>ORÇAMENTO!A31</f>
        <v>ESQUADRIAS</v>
      </c>
      <c r="B100" s="190"/>
      <c r="C100" s="190"/>
      <c r="D100" s="190"/>
      <c r="E100" s="190"/>
      <c r="F100" s="190"/>
      <c r="G100" s="190"/>
      <c r="H100" s="190"/>
    </row>
    <row r="101" spans="1:8" x14ac:dyDescent="0.2">
      <c r="A101" s="107" t="str">
        <f>ORÇAMENTO!D32</f>
        <v>PORTA DE ABRIR ALUMÍNIO ANODIZADO EM VENEZIANA C/FERRAGENS (M.O.FAB.INC.MAT.)</v>
      </c>
    </row>
    <row r="102" spans="1:8" x14ac:dyDescent="0.2">
      <c r="A102" s="113" t="s">
        <v>391</v>
      </c>
      <c r="B102">
        <v>1</v>
      </c>
      <c r="C102" t="s">
        <v>395</v>
      </c>
      <c r="D102">
        <v>2.1</v>
      </c>
      <c r="E102" t="s">
        <v>395</v>
      </c>
      <c r="F102">
        <v>3</v>
      </c>
      <c r="G102" t="s">
        <v>396</v>
      </c>
      <c r="H102">
        <f>B102*D102*F102</f>
        <v>6.3000000000000007</v>
      </c>
    </row>
    <row r="103" spans="1:8" x14ac:dyDescent="0.2">
      <c r="A103" s="113" t="s">
        <v>392</v>
      </c>
      <c r="B103">
        <v>0.9</v>
      </c>
      <c r="C103" t="s">
        <v>395</v>
      </c>
      <c r="D103">
        <v>2.1</v>
      </c>
      <c r="E103" t="s">
        <v>395</v>
      </c>
      <c r="F103">
        <v>2</v>
      </c>
      <c r="G103" t="s">
        <v>396</v>
      </c>
      <c r="H103">
        <f t="shared" ref="H103:H105" si="1">B103*D103*F103</f>
        <v>3.7800000000000002</v>
      </c>
    </row>
    <row r="104" spans="1:8" x14ac:dyDescent="0.2">
      <c r="A104" s="113" t="s">
        <v>393</v>
      </c>
      <c r="B104">
        <v>0.6</v>
      </c>
      <c r="C104" t="s">
        <v>395</v>
      </c>
      <c r="D104">
        <v>2.1</v>
      </c>
      <c r="E104" t="s">
        <v>395</v>
      </c>
      <c r="F104">
        <v>4</v>
      </c>
      <c r="G104" t="s">
        <v>396</v>
      </c>
      <c r="H104">
        <f t="shared" si="1"/>
        <v>5.04</v>
      </c>
    </row>
    <row r="105" spans="1:8" x14ac:dyDescent="0.2">
      <c r="A105" s="113" t="s">
        <v>394</v>
      </c>
      <c r="B105">
        <v>0.8</v>
      </c>
      <c r="C105" t="s">
        <v>395</v>
      </c>
      <c r="D105">
        <v>2.1</v>
      </c>
      <c r="E105" t="s">
        <v>395</v>
      </c>
      <c r="F105">
        <v>1</v>
      </c>
      <c r="G105" t="s">
        <v>396</v>
      </c>
      <c r="H105">
        <f t="shared" si="1"/>
        <v>1.6800000000000002</v>
      </c>
    </row>
    <row r="106" spans="1:8" x14ac:dyDescent="0.2">
      <c r="A106" s="189" t="s">
        <v>397</v>
      </c>
      <c r="B106" s="189"/>
      <c r="C106" s="189"/>
      <c r="D106" s="189"/>
      <c r="E106" s="189"/>
      <c r="F106" s="189"/>
      <c r="G106" s="189"/>
      <c r="H106">
        <f>SUM(H102:H105)</f>
        <v>16.8</v>
      </c>
    </row>
    <row r="107" spans="1:8" x14ac:dyDescent="0.2">
      <c r="A107" s="107" t="str">
        <f>ORÇAMENTO!D33</f>
        <v>PORTA DE ENROLAR C/FERRAGENS</v>
      </c>
    </row>
    <row r="108" spans="1:8" x14ac:dyDescent="0.2">
      <c r="A108" s="104" t="s">
        <v>387</v>
      </c>
      <c r="B108">
        <v>4</v>
      </c>
      <c r="C108" s="103" t="s">
        <v>388</v>
      </c>
      <c r="D108">
        <v>1.4</v>
      </c>
      <c r="E108" t="s">
        <v>396</v>
      </c>
      <c r="F108">
        <f>B108*D108</f>
        <v>5.6</v>
      </c>
    </row>
    <row r="111" spans="1:8" x14ac:dyDescent="0.2">
      <c r="A111" s="107" t="str">
        <f>ORÇAMENTO!D34</f>
        <v>ESQUADRIA ALUMÍNIO ANODIZADO MÁXIMO AR C/FERRAGENS (M.O.FAB.INC.MAT.)</v>
      </c>
    </row>
    <row r="112" spans="1:8" x14ac:dyDescent="0.2">
      <c r="A112" s="104" t="s">
        <v>398</v>
      </c>
      <c r="B112">
        <v>1</v>
      </c>
      <c r="C112" s="103" t="s">
        <v>395</v>
      </c>
      <c r="D112">
        <v>0.4</v>
      </c>
      <c r="E112" s="103" t="s">
        <v>395</v>
      </c>
      <c r="F112">
        <v>2</v>
      </c>
      <c r="G112" s="103" t="s">
        <v>396</v>
      </c>
      <c r="H112">
        <f>B112*D112*F112</f>
        <v>0.8</v>
      </c>
    </row>
    <row r="113" spans="1:8" x14ac:dyDescent="0.2">
      <c r="A113" s="104" t="s">
        <v>399</v>
      </c>
      <c r="B113">
        <v>1.5</v>
      </c>
      <c r="C113" s="103" t="s">
        <v>395</v>
      </c>
      <c r="D113">
        <v>0.4</v>
      </c>
      <c r="E113" s="103" t="s">
        <v>395</v>
      </c>
      <c r="F113">
        <v>2</v>
      </c>
      <c r="G113" s="103" t="s">
        <v>396</v>
      </c>
      <c r="H113">
        <f t="shared" ref="H113:H114" si="2">B113*D113*F113</f>
        <v>1.2000000000000002</v>
      </c>
    </row>
    <row r="114" spans="1:8" x14ac:dyDescent="0.2">
      <c r="A114" s="104" t="s">
        <v>400</v>
      </c>
      <c r="B114">
        <v>0.5</v>
      </c>
      <c r="C114" s="103" t="s">
        <v>395</v>
      </c>
      <c r="D114">
        <v>0.4</v>
      </c>
      <c r="E114" s="103" t="s">
        <v>395</v>
      </c>
      <c r="F114">
        <v>2</v>
      </c>
      <c r="G114" s="103" t="s">
        <v>396</v>
      </c>
      <c r="H114">
        <f t="shared" si="2"/>
        <v>0.4</v>
      </c>
    </row>
    <row r="115" spans="1:8" x14ac:dyDescent="0.2">
      <c r="H115">
        <f>SUM(H112:H114)</f>
        <v>2.4</v>
      </c>
    </row>
    <row r="116" spans="1:8" x14ac:dyDescent="0.2">
      <c r="A116" s="107" t="str">
        <f>ORÇAMENTO!D35</f>
        <v>VIDRO LISO 6 MM - COLOCADO</v>
      </c>
    </row>
    <row r="117" spans="1:8" x14ac:dyDescent="0.2">
      <c r="A117" s="104" t="s">
        <v>398</v>
      </c>
      <c r="B117">
        <v>1</v>
      </c>
      <c r="C117" s="103" t="s">
        <v>395</v>
      </c>
      <c r="D117">
        <v>0.4</v>
      </c>
      <c r="E117" s="103" t="s">
        <v>395</v>
      </c>
      <c r="F117">
        <v>2</v>
      </c>
      <c r="G117" s="103" t="s">
        <v>396</v>
      </c>
      <c r="H117">
        <f>B117*D117*F117</f>
        <v>0.8</v>
      </c>
    </row>
    <row r="118" spans="1:8" x14ac:dyDescent="0.2">
      <c r="A118" s="104" t="s">
        <v>399</v>
      </c>
      <c r="B118">
        <v>1.5</v>
      </c>
      <c r="C118" s="103" t="s">
        <v>395</v>
      </c>
      <c r="D118">
        <v>0.4</v>
      </c>
      <c r="E118" s="103" t="s">
        <v>395</v>
      </c>
      <c r="F118">
        <v>2</v>
      </c>
      <c r="G118" s="103" t="s">
        <v>396</v>
      </c>
      <c r="H118">
        <f t="shared" ref="H118:H119" si="3">B118*D118*F118</f>
        <v>1.2000000000000002</v>
      </c>
    </row>
    <row r="119" spans="1:8" x14ac:dyDescent="0.2">
      <c r="A119" s="104" t="s">
        <v>400</v>
      </c>
      <c r="B119">
        <v>0.5</v>
      </c>
      <c r="C119" s="103" t="s">
        <v>395</v>
      </c>
      <c r="D119">
        <v>0.4</v>
      </c>
      <c r="E119" s="103" t="s">
        <v>395</v>
      </c>
      <c r="F119">
        <v>2</v>
      </c>
      <c r="G119" s="103" t="s">
        <v>396</v>
      </c>
      <c r="H119">
        <f t="shared" si="3"/>
        <v>0.4</v>
      </c>
    </row>
    <row r="120" spans="1:8" x14ac:dyDescent="0.2">
      <c r="H120">
        <f>SUM(H117:H119)</f>
        <v>2.4</v>
      </c>
    </row>
    <row r="121" spans="1:8" x14ac:dyDescent="0.2">
      <c r="A121" s="107"/>
    </row>
    <row r="122" spans="1:8" x14ac:dyDescent="0.2">
      <c r="A122" s="107"/>
    </row>
    <row r="123" spans="1:8" x14ac:dyDescent="0.2">
      <c r="A123" s="107"/>
    </row>
    <row r="124" spans="1:8" x14ac:dyDescent="0.2">
      <c r="A124" s="107" t="str">
        <f>ORÇAMENTO!D36</f>
        <v>VIDRO TEMPERADO 10 MM FUME - COLOCADO</v>
      </c>
    </row>
    <row r="125" spans="1:8" x14ac:dyDescent="0.2">
      <c r="A125" s="104" t="s">
        <v>408</v>
      </c>
      <c r="B125">
        <v>4</v>
      </c>
      <c r="C125" s="103" t="s">
        <v>395</v>
      </c>
      <c r="D125">
        <v>1.3</v>
      </c>
      <c r="E125" s="103" t="s">
        <v>395</v>
      </c>
      <c r="F125">
        <v>1</v>
      </c>
      <c r="G125" s="103" t="s">
        <v>396</v>
      </c>
      <c r="H125">
        <f>B125*D125*F125</f>
        <v>5.2</v>
      </c>
    </row>
    <row r="126" spans="1:8" x14ac:dyDescent="0.2">
      <c r="A126" s="104" t="s">
        <v>409</v>
      </c>
      <c r="B126">
        <v>5</v>
      </c>
      <c r="C126" s="103" t="s">
        <v>395</v>
      </c>
      <c r="D126">
        <v>1.3</v>
      </c>
      <c r="E126" s="103" t="s">
        <v>395</v>
      </c>
      <c r="F126">
        <v>2</v>
      </c>
      <c r="G126" s="103" t="s">
        <v>396</v>
      </c>
      <c r="H126">
        <f>B126*D126*F126</f>
        <v>13</v>
      </c>
    </row>
    <row r="127" spans="1:8" x14ac:dyDescent="0.2">
      <c r="H127">
        <f>SUM(H125:H126)</f>
        <v>18.2</v>
      </c>
    </row>
    <row r="129" spans="1:8" ht="15.75" x14ac:dyDescent="0.25">
      <c r="A129" s="190" t="str">
        <f>ORÇAMENTO!A38</f>
        <v>COBERTURA E ESTRUTURA METALICA</v>
      </c>
      <c r="B129" s="190"/>
      <c r="C129" s="190"/>
      <c r="D129" s="190"/>
      <c r="E129" s="190"/>
      <c r="F129" s="190"/>
      <c r="G129" s="190"/>
      <c r="H129" s="190"/>
    </row>
    <row r="130" spans="1:8" x14ac:dyDescent="0.2">
      <c r="A130" s="107" t="str">
        <f>ORÇAMENTO!D39</f>
        <v>ESTRUTURA METÁLICA CONVENCIONAL EM AÇO DO TIPO USI SAC-300 COM FUNDO ANTICORROSIVO</v>
      </c>
    </row>
    <row r="133" spans="1:8" x14ac:dyDescent="0.2">
      <c r="A133" s="107" t="str">
        <f>ORÇAMENTO!D40</f>
        <v>TELHAMENTO COM TELHA METÁLICA TERMOACÚSTICA E = 30 MM, COM ATÉ 2 ÁGUAS, INCLUSO IÇAMENTO. AF_07/2019</v>
      </c>
    </row>
    <row r="137" spans="1:8" ht="15.75" x14ac:dyDescent="0.25">
      <c r="A137" s="190" t="str">
        <f>ORÇAMENTO!A42</f>
        <v>INSTALAÇÕES HIDROSSANITÁRIAS</v>
      </c>
      <c r="B137" s="190"/>
      <c r="C137" s="190"/>
      <c r="D137" s="190"/>
      <c r="E137" s="190"/>
      <c r="F137" s="190"/>
      <c r="G137" s="190"/>
      <c r="H137" s="190"/>
    </row>
    <row r="138" spans="1:8" x14ac:dyDescent="0.2">
      <c r="A138" t="s">
        <v>469</v>
      </c>
    </row>
    <row r="140" spans="1:8" ht="15.75" x14ac:dyDescent="0.25">
      <c r="A140" s="190" t="str">
        <f>ORÇAMENTO!A81</f>
        <v>INSTALAÇÕES ELÉTRICA</v>
      </c>
      <c r="B140" s="190"/>
      <c r="C140" s="190"/>
      <c r="D140" s="190"/>
      <c r="E140" s="190"/>
      <c r="F140" s="190"/>
      <c r="G140" s="190"/>
      <c r="H140" s="190"/>
    </row>
    <row r="141" spans="1:8" x14ac:dyDescent="0.2">
      <c r="A141" t="s">
        <v>469</v>
      </c>
    </row>
    <row r="144" spans="1:8" ht="15.75" x14ac:dyDescent="0.25">
      <c r="A144" s="190" t="str">
        <f>ORÇAMENTO!A95</f>
        <v>DIVERSOS</v>
      </c>
      <c r="B144" s="190"/>
      <c r="C144" s="190"/>
      <c r="D144" s="190"/>
      <c r="E144" s="190"/>
      <c r="F144" s="190"/>
      <c r="G144" s="190"/>
      <c r="H144" s="190"/>
    </row>
    <row r="145" spans="1:4" x14ac:dyDescent="0.2">
      <c r="A145" s="107" t="str">
        <f>ORÇAMENTO!D96</f>
        <v>SUPORTE PARA BANCADA EM FERRO "T" 1/8" X 1 1/4"</v>
      </c>
      <c r="B145" s="107"/>
      <c r="C145" s="107"/>
    </row>
    <row r="146" spans="1:4" x14ac:dyDescent="0.2">
      <c r="A146" t="str">
        <f>A153</f>
        <v>Balcão</v>
      </c>
      <c r="B146">
        <v>4</v>
      </c>
    </row>
    <row r="147" spans="1:4" x14ac:dyDescent="0.2">
      <c r="A147" t="str">
        <f t="shared" ref="A147:A149" si="4">A154</f>
        <v>Sanitário Feminino</v>
      </c>
      <c r="B147">
        <v>2</v>
      </c>
    </row>
    <row r="148" spans="1:4" x14ac:dyDescent="0.2">
      <c r="A148" t="str">
        <f t="shared" si="4"/>
        <v>Sanitário Masculino</v>
      </c>
      <c r="B148">
        <v>2</v>
      </c>
    </row>
    <row r="149" spans="1:4" x14ac:dyDescent="0.2">
      <c r="A149" t="str">
        <f t="shared" si="4"/>
        <v>Cozinha</v>
      </c>
      <c r="B149">
        <v>2</v>
      </c>
    </row>
    <row r="150" spans="1:4" x14ac:dyDescent="0.2">
      <c r="B150">
        <f>SUM(B146:B149)</f>
        <v>10</v>
      </c>
    </row>
    <row r="152" spans="1:4" x14ac:dyDescent="0.2">
      <c r="A152" s="107" t="str">
        <f>ORÇAMENTO!D97</f>
        <v xml:space="preserve">BANCADA DE GRANITO C/ESPELHO </v>
      </c>
      <c r="B152" s="192" t="s">
        <v>351</v>
      </c>
      <c r="C152" s="192"/>
      <c r="D152" s="107" t="s">
        <v>340</v>
      </c>
    </row>
    <row r="153" spans="1:4" x14ac:dyDescent="0.2">
      <c r="A153" s="104" t="s">
        <v>347</v>
      </c>
      <c r="B153">
        <v>4</v>
      </c>
      <c r="C153">
        <v>0.7</v>
      </c>
      <c r="D153">
        <f>B153*C153</f>
        <v>2.8</v>
      </c>
    </row>
    <row r="154" spans="1:4" x14ac:dyDescent="0.2">
      <c r="A154" s="104" t="s">
        <v>348</v>
      </c>
      <c r="B154">
        <v>2.4</v>
      </c>
      <c r="C154">
        <v>0.55000000000000004</v>
      </c>
      <c r="D154">
        <f t="shared" ref="D154:D156" si="5">B154*C154</f>
        <v>1.32</v>
      </c>
    </row>
    <row r="155" spans="1:4" x14ac:dyDescent="0.2">
      <c r="A155" s="104" t="s">
        <v>349</v>
      </c>
      <c r="B155">
        <v>1.5</v>
      </c>
      <c r="C155">
        <v>0.55000000000000004</v>
      </c>
      <c r="D155">
        <f t="shared" si="5"/>
        <v>0.82500000000000007</v>
      </c>
    </row>
    <row r="156" spans="1:4" x14ac:dyDescent="0.2">
      <c r="A156" s="104" t="s">
        <v>350</v>
      </c>
      <c r="B156">
        <v>1.5</v>
      </c>
      <c r="C156">
        <v>0.6</v>
      </c>
      <c r="D156">
        <f t="shared" si="5"/>
        <v>0.89999999999999991</v>
      </c>
    </row>
    <row r="157" spans="1:4" x14ac:dyDescent="0.2">
      <c r="D157">
        <f>SUM(D153:D156)</f>
        <v>5.8450000000000006</v>
      </c>
    </row>
  </sheetData>
  <mergeCells count="11">
    <mergeCell ref="A129:H129"/>
    <mergeCell ref="A1:H1"/>
    <mergeCell ref="B152:C152"/>
    <mergeCell ref="A137:H137"/>
    <mergeCell ref="A140:H140"/>
    <mergeCell ref="A144:H144"/>
    <mergeCell ref="A106:G106"/>
    <mergeCell ref="A2:H2"/>
    <mergeCell ref="A14:H14"/>
    <mergeCell ref="A42:H42"/>
    <mergeCell ref="A100:H100"/>
  </mergeCells>
  <pageMargins left="0.511811024" right="0.511811024" top="0.78740157499999996" bottom="0.78740157499999996" header="0.31496062000000002" footer="0.31496062000000002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eletrica</vt:lpstr>
      <vt:lpstr>ORÇAMENTO</vt:lpstr>
      <vt:lpstr>BDI</vt:lpstr>
      <vt:lpstr>CRONOGRAMA</vt:lpstr>
      <vt:lpstr>M CALCULO</vt:lpstr>
      <vt:lpstr>BDI!Area_de_impressao</vt:lpstr>
      <vt:lpstr>CRONOGRAMA!Area_de_impressao</vt:lpstr>
      <vt:lpstr>eletrica!Area_de_impressao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USER</cp:lastModifiedBy>
  <cp:lastPrinted>2020-03-04T13:41:31Z</cp:lastPrinted>
  <dcterms:created xsi:type="dcterms:W3CDTF">2006-07-04T19:50:44Z</dcterms:created>
  <dcterms:modified xsi:type="dcterms:W3CDTF">2020-03-04T13:58:55Z</dcterms:modified>
</cp:coreProperties>
</file>